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tabRatio="601" activeTab="0"/>
  </bookViews>
  <sheets>
    <sheet name=" Uch. RM nr z 29 stycznia.2014." sheetId="1" r:id="rId1"/>
    <sheet name="zał. nr 1" sheetId="2" r:id="rId2"/>
    <sheet name="Zał. nr 2" sheetId="3" r:id="rId3"/>
    <sheet name="Zał. nr 3" sheetId="4" r:id="rId4"/>
    <sheet name="Zał. nr 4" sheetId="5" r:id="rId5"/>
    <sheet name="Zał. nr 5" sheetId="6" r:id="rId6"/>
    <sheet name="Arkusz3" sheetId="7" r:id="rId7"/>
    <sheet name="Wolny" sheetId="8" r:id="rId8"/>
  </sheets>
  <definedNames>
    <definedName name="_xlnm.Print_Titles" localSheetId="1">'zał. nr 1'!$11:$13</definedName>
    <definedName name="_xlnm.Print_Titles" localSheetId="3">'Zał. nr 3'!$12:$13</definedName>
    <definedName name="_xlnm.Print_Titles" localSheetId="4">'Zał. nr 4'!$12:$12</definedName>
    <definedName name="_xlnm.Print_Titles" localSheetId="5">'Zał. nr 5'!$11:$11</definedName>
  </definedNames>
  <calcPr fullCalcOnLoad="1"/>
</workbook>
</file>

<file path=xl/sharedStrings.xml><?xml version="1.0" encoding="utf-8"?>
<sst xmlns="http://schemas.openxmlformats.org/spreadsheetml/2006/main" count="781" uniqueCount="499">
  <si>
    <t>dotacja celowa dla 2 klubów dziecięcych</t>
  </si>
  <si>
    <t>dotacja celowa dla niepublicznego klubu dziecięcego</t>
  </si>
  <si>
    <t>Wspieranie realizacji zadań organizacji pozarządowych</t>
  </si>
  <si>
    <t xml:space="preserve">„PI  Wsparcie rozwoju narzędzi związanych z kontraktowaniem usług społecznych w Koninie” w ramach programu POKL (dotacja celowa)  </t>
  </si>
  <si>
    <t>Gospodarka komunalna                         i ochrona środowiska</t>
  </si>
  <si>
    <t>organizacja ochrony przed bezdomnymi zwierzętami art. 3 ust. 2 pkt 5 ustawy z dnia 13 września 1996 r. o utrzymaniu czystości i porządku w gminach oraz art. 11 a ustawy o ochronie zwierząt z dnia 16 września 2011 r.</t>
  </si>
  <si>
    <t xml:space="preserve">usuwanie wyrobów zawierających azbest z nieruchomości położonych na terenie miasta Konina </t>
  </si>
  <si>
    <t>budowa przyłączy kanalizacyjnych i przyłączenie nieruchomości do miejskiej sieci kanalizacyjnej</t>
  </si>
  <si>
    <t>prace konserwatorsko-restauracyjne ołtarza pw Serca Jezusa - nawa pólnocna - Parafia pw Św. Bartłomieja</t>
  </si>
  <si>
    <t>prace konserwatorsko-renowacyjne przy ambonie z kościoła Franciszkanów - Klasztor Franciszkanów (OFM)</t>
  </si>
  <si>
    <t>organizacja imprez kulturalnych dla mieszkańców m. Konina</t>
  </si>
  <si>
    <t>organizacja koncertów z cyklu Muzyka w Ratuszu - Prezydent zaprasza</t>
  </si>
  <si>
    <t xml:space="preserve">Kultura fizyczna  </t>
  </si>
  <si>
    <t>szkolenie uzdolnionych sportowo w: szermierce, kolarstwie, piłce nożnej kobiet, piłce nożnej mężczyzn, koszykówce, pięściarstwie, tenisie stołowym, szachach, tenisie ziemnym, piłce ręcznej, piłce siatkowej, judo, sportach szybowcowych i samolotowych i innych</t>
  </si>
  <si>
    <t>organizacja imprez sportowo-rekreacyjnych dla mieszkańców Konina</t>
  </si>
  <si>
    <t>organizacja imprez sportowych dla osób niepełnosprawnych</t>
  </si>
  <si>
    <t xml:space="preserve">Razem zadania powiatu </t>
  </si>
  <si>
    <t>dotacja dla niepublicznego liceum ogólnokształcącego rozdz. 80120</t>
  </si>
  <si>
    <t>dotacja dla publicznego liceum ogólnokształcącego rozdz. 80120</t>
  </si>
  <si>
    <t>dotacja dla niepublicznego liceum profilowanego rozdz. 80123</t>
  </si>
  <si>
    <t>dotacja dla niepublicznej szkoły zawodowej rozdz. 80130</t>
  </si>
  <si>
    <t>prowadzenie warsztatów terapii zajęciowej, rehabilitacja zawodowa i społeczna</t>
  </si>
  <si>
    <t xml:space="preserve">dotacja dla niepublicznego specjalnego ośrodka szkolno-wychowawczego rozdz. 85403 </t>
  </si>
  <si>
    <t>promocja turystyczna miasta Konina oraz udzielanie o nim informacji turystycznej</t>
  </si>
  <si>
    <t>organizacja imprez turystycznych dla mieszkańców Konina</t>
  </si>
  <si>
    <t>zapewnienie bezpieczeństwa osobom przebywającym nad wodami</t>
  </si>
  <si>
    <t>prowadzenie placówki opiekuńczo - wychowawczej typu rodzinnego -  Rodzinny Dom Dziecka</t>
  </si>
  <si>
    <t>działalność na rzecz rozwoju gospodarczego wspierającego lokalny rynek pracy</t>
  </si>
  <si>
    <t>OGÓŁEM</t>
  </si>
  <si>
    <t xml:space="preserve">do Uchwały nr </t>
  </si>
  <si>
    <t>. "Jesteś przedsiębiorczy! Zacznij działać już dziś w Koninie"w ramach programu POKL (dotacja celowa)</t>
  </si>
  <si>
    <t>Załącznik nr 4</t>
  </si>
  <si>
    <t xml:space="preserve">PLAN DOTACJI DLA PODMIOTÓW ZALICZANYCH DO SEKTORA FINANSÓW </t>
  </si>
  <si>
    <t xml:space="preserve">PUBLICZNYCH NA CELE PUBLICZNE ZWIĄZANE Z REALIZACJĄ ZADAŃ MIASTA  </t>
  </si>
  <si>
    <t>NA 2014 ROK</t>
  </si>
  <si>
    <t>Plan na 2014 rok</t>
  </si>
  <si>
    <t>Dotacje podmiotowe</t>
  </si>
  <si>
    <t>Koniński Dom Kultury</t>
  </si>
  <si>
    <t>Młodzieżowy Dom Kultury</t>
  </si>
  <si>
    <t>Dotacje przedmiotowe</t>
  </si>
  <si>
    <t>do kosztów utrzymania zbiorowej komunikacji miejskiej</t>
  </si>
  <si>
    <t>na realizacje zadania pn. "Aglomeracja konińska - współpraca JST kluczem do nowoczesnego rozwoju gospodarczego"</t>
  </si>
  <si>
    <t>Dotacja celowa na zakupy inwestycyjne dla Oddziału Leczenia Uzależnień Wojewódzkiego Szpitala Zespolonego w Koninie - zakup kombajnu wielofunkcyjnego i rzutnika multimedialnego</t>
  </si>
  <si>
    <t>Gospodarka komunalna  i ochrona środowiska</t>
  </si>
  <si>
    <t xml:space="preserve">dotacja dla KDK na wykonanie Termomodernizacji budynków Konińskiego Domu Kultury, Młodzieżowego Domu Kultury oraz Miejskiej Biblioteki Publicznej w Koninie </t>
  </si>
  <si>
    <t>Miejska Biblioteka Publiczna</t>
  </si>
  <si>
    <t>koszty utrzymania dzieci  z miasta Konina umieszczonych w placówkach opiekuńczych na terenie kraju</t>
  </si>
  <si>
    <t>prowadzenie działalności Powiatowego Urzędu Pracy</t>
  </si>
  <si>
    <t>Załącznik nr  5</t>
  </si>
  <si>
    <t xml:space="preserve">Oświata i wychowanie </t>
  </si>
  <si>
    <t>koszty utrzymania dzieci  z miasta Konina umieszczonych w  przedszklolu na terenie innej gminy</t>
  </si>
  <si>
    <t>dz. 853 rozdz.88395  zwiększa się o kwotę</t>
  </si>
  <si>
    <t>§ 6237   zwiększa się o kwotę</t>
  </si>
  <si>
    <t>§ 6239   zwiększa się o kwotę</t>
  </si>
  <si>
    <t xml:space="preserve">"Jesteś przedsiębiorczy! Zacznij działać już dziś w Koninie" </t>
  </si>
  <si>
    <t>w ramach programu POKL (dotacja celowa)</t>
  </si>
  <si>
    <r>
      <t xml:space="preserve">mowa w art. 5 ust. 1 pkt 2 i 3 ustawy o finansach publicznych na 2014 rok" </t>
    </r>
    <r>
      <rPr>
        <sz val="13"/>
        <rFont val="Times New Roman"/>
        <family val="1"/>
      </rPr>
      <t xml:space="preserve">otrzymuje </t>
    </r>
  </si>
  <si>
    <r>
      <t xml:space="preserve">otrzymuje brzmienie w treści   </t>
    </r>
    <r>
      <rPr>
        <b/>
        <sz val="13"/>
        <rFont val="Times New Roman"/>
        <family val="1"/>
      </rPr>
      <t xml:space="preserve">Załącznika nr 3 </t>
    </r>
    <r>
      <rPr>
        <sz val="13"/>
        <rFont val="Times New Roman"/>
        <family val="1"/>
      </rPr>
      <t>do niniejszej uchwały</t>
    </r>
  </si>
  <si>
    <r>
      <t xml:space="preserve">otrzymuje brzmienie w treści   </t>
    </r>
    <r>
      <rPr>
        <b/>
        <sz val="13"/>
        <rFont val="Times New Roman"/>
        <family val="1"/>
      </rPr>
      <t xml:space="preserve">Załącznika nr 4 </t>
    </r>
    <r>
      <rPr>
        <sz val="13"/>
        <rFont val="Times New Roman"/>
        <family val="1"/>
      </rPr>
      <t>do niniejszej uchwały</t>
    </r>
  </si>
  <si>
    <t>do sektora finansów publicznych na cele publiczne związane z realizacją zadań miasta na 2014 rok"</t>
  </si>
  <si>
    <t>4417</t>
  </si>
  <si>
    <t>4419</t>
  </si>
  <si>
    <t>700</t>
  </si>
  <si>
    <t>70005</t>
  </si>
  <si>
    <t>4530</t>
  </si>
  <si>
    <t xml:space="preserve">                    Zmniejsza się</t>
  </si>
  <si>
    <t xml:space="preserve">                       Zwiększa się</t>
  </si>
  <si>
    <t>w tym:</t>
  </si>
  <si>
    <t xml:space="preserve"> </t>
  </si>
  <si>
    <t>§ 1</t>
  </si>
  <si>
    <t>Dz.</t>
  </si>
  <si>
    <t>§</t>
  </si>
  <si>
    <t>Ogółem</t>
  </si>
  <si>
    <t>zadania z zakresu administracji rządowej</t>
  </si>
  <si>
    <t>Razem</t>
  </si>
  <si>
    <t>W części dotyczącej wydatków  powiatu</t>
  </si>
  <si>
    <t>Rozdz.</t>
  </si>
  <si>
    <t>RAZEM</t>
  </si>
  <si>
    <t>w złotych</t>
  </si>
  <si>
    <t>Dział</t>
  </si>
  <si>
    <t>Nazwa  zadania</t>
  </si>
  <si>
    <t>ogółem</t>
  </si>
  <si>
    <t>środki  w ramach ustawy Prawo ochrony środowiska</t>
  </si>
  <si>
    <t>RAZEM GMINA</t>
  </si>
  <si>
    <t>Transport i łączność</t>
  </si>
  <si>
    <t>Drogi publiczne gminne</t>
  </si>
  <si>
    <t>Gospodarka mieszkaniowa</t>
  </si>
  <si>
    <t>Gospodarka gruntami i nieruchomościami</t>
  </si>
  <si>
    <t>Nabycie nieruchomości gruntowych</t>
  </si>
  <si>
    <t>Pozostała działalność</t>
  </si>
  <si>
    <t>Działalność usługowa</t>
  </si>
  <si>
    <t>Administracja publiczna</t>
  </si>
  <si>
    <t>Urzędy gmin (miast i miast na prawach powiatu)</t>
  </si>
  <si>
    <t>Bezpieczeństwo publiczne i ochrona przeciwpożarowa</t>
  </si>
  <si>
    <t>Obrona cywilna</t>
  </si>
  <si>
    <t>Różne rozliczenia</t>
  </si>
  <si>
    <t>Rezerwy ogólne i celowe</t>
  </si>
  <si>
    <t>Rezerwa celowa na inwestycje i zakupy inwestycyjne</t>
  </si>
  <si>
    <t>Oświata i wychowanie</t>
  </si>
  <si>
    <t>Szkoły podstawowe</t>
  </si>
  <si>
    <t>Przedszkola</t>
  </si>
  <si>
    <t>Ochrona zdrowia</t>
  </si>
  <si>
    <t>Gospodarka komunalna i ochrona środowiska</t>
  </si>
  <si>
    <t>Oświetlenie ulic, placów i dróg</t>
  </si>
  <si>
    <t>Obiekty sportowe</t>
  </si>
  <si>
    <t>RAZEM POWIAT</t>
  </si>
  <si>
    <t>Drogi publiczne w miastach na prawach powiatu</t>
  </si>
  <si>
    <t>Komendy powiatowe Państwowej Straży Pożarnej</t>
  </si>
  <si>
    <t>Zwiększa się plan wydatków o kwotę</t>
  </si>
  <si>
    <t>Lp</t>
  </si>
  <si>
    <t xml:space="preserve">Kultura fizyczna </t>
  </si>
  <si>
    <t>Ośrodki dokumentacji geodezyjnej i kartograficznej</t>
  </si>
  <si>
    <t>Pozostałe zadania w zakresie polityki społecznej</t>
  </si>
  <si>
    <t xml:space="preserve">Pozostała działalność </t>
  </si>
  <si>
    <t>Gospodarka odpadami</t>
  </si>
  <si>
    <t xml:space="preserve">Usuwanie wyrobów zawierających azbest z nieruchomości położonych na terenie miasta Konina </t>
  </si>
  <si>
    <t>W części dotyczącej wydatków  gminy</t>
  </si>
  <si>
    <t xml:space="preserve">                                     RADY  MIASTA  KONINA</t>
  </si>
  <si>
    <t xml:space="preserve">          Na podstawie art. 18 ust. 2 pkt 4 ustawy z dnia 8 marca 1990 r. o samorządzie gminnym</t>
  </si>
  <si>
    <t>1. W § 1 ust. 1</t>
  </si>
  <si>
    <t xml:space="preserve">         Kwotę dochodów ogółem      </t>
  </si>
  <si>
    <t xml:space="preserve">         zastępuje się kwotą</t>
  </si>
  <si>
    <t xml:space="preserve">           z tego:</t>
  </si>
  <si>
    <t>z tego:</t>
  </si>
  <si>
    <t xml:space="preserve">        a) dochody bieżące w wysokości                                        </t>
  </si>
  <si>
    <t>zastępuje się kwotą</t>
  </si>
  <si>
    <t xml:space="preserve">         2) dochody powiatu ogółem                                                                                  </t>
  </si>
  <si>
    <t xml:space="preserve">             Zmniejsza się</t>
  </si>
  <si>
    <t xml:space="preserve">          Zwiększa się</t>
  </si>
  <si>
    <t>W części dotyczącej dochodów  powiatu</t>
  </si>
  <si>
    <t>Kwotę wydatków ogółem</t>
  </si>
  <si>
    <t xml:space="preserve">           1) kwotę  wydatków  gminy  ogółem                      </t>
  </si>
  <si>
    <t>z tego;</t>
  </si>
  <si>
    <t xml:space="preserve">          a) kwotę wydatków bieżących ogółem                      </t>
  </si>
  <si>
    <t xml:space="preserve">          b) kwotę wydatków majątkowych ogółem                      </t>
  </si>
  <si>
    <t xml:space="preserve">           2) kwotę  wydatków  powiatu ogółem                      </t>
  </si>
  <si>
    <t xml:space="preserve">                  Zwiększa się</t>
  </si>
  <si>
    <r>
      <t xml:space="preserve"> W Załączniku  nr 3 do uchwały budżetowej obejmującym   </t>
    </r>
    <r>
      <rPr>
        <i/>
        <sz val="12"/>
        <rFont val="Times New Roman"/>
        <family val="1"/>
      </rPr>
      <t xml:space="preserve">"Plan wydatków majątkowych realizowanych </t>
    </r>
  </si>
  <si>
    <t>W części dotyczącej zadań  gminy</t>
  </si>
  <si>
    <r>
      <t xml:space="preserve">Załącznik nr  3 do uchwały budżetowej otrzymuje brzmienie  w treści   </t>
    </r>
    <r>
      <rPr>
        <b/>
        <sz val="13"/>
        <rFont val="Times New Roman"/>
        <family val="1"/>
      </rPr>
      <t>Załącznika nr  1</t>
    </r>
  </si>
  <si>
    <t>do niniejszej uchwały.</t>
  </si>
  <si>
    <t>" Limit wydatków bieżących na programy finansowane z udziałem środków, o których</t>
  </si>
  <si>
    <r>
      <t xml:space="preserve">brzmienie w treści </t>
    </r>
    <r>
      <rPr>
        <b/>
        <sz val="13"/>
        <rFont val="Times New Roman"/>
        <family val="1"/>
      </rPr>
      <t>Załącznika nr 2</t>
    </r>
    <r>
      <rPr>
        <sz val="13"/>
        <rFont val="Times New Roman"/>
        <family val="1"/>
      </rPr>
      <t xml:space="preserve">  do niniejszej uchwały</t>
    </r>
  </si>
  <si>
    <t xml:space="preserve">          zastępuje się kwotą</t>
  </si>
  <si>
    <t xml:space="preserve">         w tym:</t>
  </si>
  <si>
    <t>a) kwotę części gminnej</t>
  </si>
  <si>
    <t xml:space="preserve">    zastępuje się kwotą</t>
  </si>
  <si>
    <t>pkt 2)  kwotę rezerwy celowej oświatowej</t>
  </si>
  <si>
    <t xml:space="preserve">                                                                               § 2</t>
  </si>
  <si>
    <t>Wykonanie uchwały powierza się Prezydentowi Miasta Konina.</t>
  </si>
  <si>
    <t xml:space="preserve">                                                                               § 3</t>
  </si>
  <si>
    <t>Uchwała wchodzi w życie z dniem podjęcia.</t>
  </si>
  <si>
    <t xml:space="preserve">     Przewodniczący </t>
  </si>
  <si>
    <t>Rady Miasta Konina</t>
  </si>
  <si>
    <t>Wiesław  Steinke</t>
  </si>
  <si>
    <t>2012-2014</t>
  </si>
  <si>
    <t>Pomoc społeczna</t>
  </si>
  <si>
    <t>2. W Załączniku Nr 1 do uchwały budżetowej dokonuje się następujących zmian:</t>
  </si>
  <si>
    <r>
      <t>­</t>
    </r>
    <r>
      <rPr>
        <i/>
        <sz val="11"/>
        <rFont val="Times New Roman"/>
        <family val="1"/>
      </rPr>
      <t xml:space="preserve"> kwotę wydatków na programy finansowane z udziałem środków</t>
    </r>
  </si>
  <si>
    <t>z realizacją zadań jst</t>
  </si>
  <si>
    <r>
      <t xml:space="preserve">w sprawie </t>
    </r>
    <r>
      <rPr>
        <b/>
        <i/>
        <sz val="14"/>
        <rFont val="Times New Roman"/>
        <family val="1"/>
      </rPr>
      <t>zmian w budżecie miasta Konina na 2013 rok</t>
    </r>
  </si>
  <si>
    <t>W części dotyczącej dochodów  gminy</t>
  </si>
  <si>
    <t>3. W Załączniku Nr 1 do uchwały budżetowej dokonuje się następujących zmian:</t>
  </si>
  <si>
    <t>Przebudowa ulicy Stodolnianej w Koninie</t>
  </si>
  <si>
    <t>2012/2014</t>
  </si>
  <si>
    <t>Rozbudowa skrzyżowania ulic Stanisława Staszica, Romana Dmowskiego i Tadeusza Kościuszki na skrzyżowanie typu "rondo" w Koninie</t>
  </si>
  <si>
    <t>Adaptacja budynku przy ul. Benesza 1 w Koninie  na cele administracyjne</t>
  </si>
  <si>
    <t>Ochotnicze Straże Pożarne</t>
  </si>
  <si>
    <t xml:space="preserve">Zakupy inwestycyjne </t>
  </si>
  <si>
    <t>Gimnazja</t>
  </si>
  <si>
    <t xml:space="preserve">Budowa sygnalizacji świetlnej na skrzyżowaniu ul. Przemysłowej i ul. Gosławickiej  wraz z doświetleniem przejść dla pieszych
</t>
  </si>
  <si>
    <t>Doświetlenie przejść dla pieszych w Koninie</t>
  </si>
  <si>
    <t>Budowa kanalizacji deszczowej na terenie osiedla Pątnów  w Koninie</t>
  </si>
  <si>
    <t>Budowa przyłączy kanalizacyjnych i przyłączenie nieruchomości do miejskiej sieci kanalizacyjnej</t>
  </si>
  <si>
    <t>Przebudowa ul. Żwirki i Wigury wraz z kanalizacją deszczową</t>
  </si>
  <si>
    <t>Przebudowa pomieszczeń garażowych budynku strażnicy wraz z modernizacją kanalizacji deszczowej oraz wymianą nawierzchni placu manewrowego JRG Nr 1 i Komendy Miejskiej Państwowej Straży Pożarnej w Koninie</t>
  </si>
  <si>
    <t>2013/2014</t>
  </si>
  <si>
    <t>Limit  wydatków majątkowych   na  programy finansowane  z udziałem</t>
  </si>
  <si>
    <t>środków o których mowa w art. 5 ust. 1 pkt 2 i 3  ustawy</t>
  </si>
  <si>
    <t>Lp.</t>
  </si>
  <si>
    <t>Nazwa programu, cel i zadanie</t>
  </si>
  <si>
    <t>Jednostka organizacyjna</t>
  </si>
  <si>
    <t>Okres realizacji</t>
  </si>
  <si>
    <t>Środki budżetu państwa; środki własne gminy</t>
  </si>
  <si>
    <t>Środki z EFRR i EFS</t>
  </si>
  <si>
    <t>Zadania gminy</t>
  </si>
  <si>
    <t>Europejski Fundusz Rozwoju Regionalnego - Program Operacyjny Innowacyjna Gospodarka</t>
  </si>
  <si>
    <t>Miasto Konin -Urząd Miejski w Koninie</t>
  </si>
  <si>
    <t>cel - Rozwój polskiej gospodarki w oparciu o innowacyjne przedsiębiorstwa</t>
  </si>
  <si>
    <t>Europejski Fundusz Społeczny - Program  Operacyjny Kapitał Ludzki</t>
  </si>
  <si>
    <t>Urząd Miejski w Koninie</t>
  </si>
  <si>
    <t>Projekt pt. "Jesteś przedsiębiorczy! Zacznij działać już dziś w Koninie"</t>
  </si>
  <si>
    <t xml:space="preserve"> Limit wydatków bieżących na  programy  finansowane z udziałem środków  </t>
  </si>
  <si>
    <t xml:space="preserve"> o których mowa w art. 5 ust. 1 pkt 2 i 3 ustawy o finansach publicznych</t>
  </si>
  <si>
    <t>Środki z EFS ; WRPO, inne</t>
  </si>
  <si>
    <t>cel: Rozwój wykształcenia i kompetencji w regionach</t>
  </si>
  <si>
    <t>cel. Poprawa warunków prawnych i administracyjnych do prowadzenia efektywnej polityki rozwoju gospodarczego przez Miasto Konin</t>
  </si>
  <si>
    <t xml:space="preserve">Projekt pt. „PI  Wsparcie rozwoju narzędzi związanych z kontraktowaniem usług społecznych w Koninie”  </t>
  </si>
  <si>
    <t>Przedszkole nr 2 w Koninie "Kraina Wesołej Zabawy"</t>
  </si>
  <si>
    <t>Podniesienie i uzupełnienie kwalifikacji kadry pedagogicznej i administracyjnej poprzez realizacje projektu Pt. "Dokształcanie to Twoja szansa"</t>
  </si>
  <si>
    <t>wkład własny niepieniężny</t>
  </si>
  <si>
    <t xml:space="preserve">Przedszkole nr 32 w Koninie </t>
  </si>
  <si>
    <t>cel: Podniesienie jakości  edukacji</t>
  </si>
  <si>
    <t>Doskonalenie i dokształcanie kadry pedagogicznej i administracyjnej poprzez realizację projektu Pt. "W drodze do wiedzy"</t>
  </si>
  <si>
    <t>cel: Podniesienie poziomu aktywności zawodowej osób niepełnosprawnych pozostających bez zatrudnienia</t>
  </si>
  <si>
    <t>Projekt pt. "Nowe możliwości zawodowe - Twoja szansa na konińskim rynku pracy"</t>
  </si>
  <si>
    <t>cel: Poprawa sytuacji na konińskim rynku pracy bezrobotnych mieszkańców miasta Konina zamierzających rozpocząć działalność gospodarczą poprzez wsparcie postaw służących rozwojowi przedsiębiorczości i samozatrudnienie</t>
  </si>
  <si>
    <t>cel: Poprawa sutuacji niepełnosprawnych osób bezrobotnych na rynku pracy oraz rozwój przedsiębiorczości w Koninie</t>
  </si>
  <si>
    <t xml:space="preserve">Projekt pt. "Twoja firma - wspomagamy przedsiębiorczych w Koninie" </t>
  </si>
  <si>
    <t>2013-2014</t>
  </si>
  <si>
    <t>cel: Wspomaganie osób bezrobotnych w przekwalifikowaniu i znalezieniu zatrudnienia</t>
  </si>
  <si>
    <t>Projekt pt. "Twój zawód, Twoja praca - poprawa dostępu do zatrudnienia na konińskim rynku pracy"</t>
  </si>
  <si>
    <t xml:space="preserve">Przedszkole nr 4 w Koninie </t>
  </si>
  <si>
    <t>cel:  Upowszechnianie edukacji przedszkolnej na terenie miasta Konina i powiatu konińskiego</t>
  </si>
  <si>
    <t>Upowszechnianie edukacji przedszkolnej na terenie miasta Konina i powiatu konińskiego poprzez wydłużenie czasu pracy przedszkola i dokonanie dodatkowego naboru w ramach  realizacji Projektu pt. "Dobre przedszkole na dobry start"</t>
  </si>
  <si>
    <t>„Uczenie się przez całe życie” Comenius współfinansowany z Polskiej Narodowej Agencji</t>
  </si>
  <si>
    <t>cel:  Wzmacnianie europejskiego wymiaru edukacji poprzez promowanie współpracy międzynarodowej</t>
  </si>
  <si>
    <t>Wymiana doświadczenia i uczenie się od siebie nawzajem w dziedzinie ekologii  poprzez realizację  Projektu pt. "The Earth  cannot be recycled! Eco kids - Eco parents" (Eko dzieci  - eko rodzice)</t>
  </si>
  <si>
    <t>cel: Zwiększenie rozwiązań służących godzeniu życia zawodowego i rodzinnego dla rodziców dzieci w wieku 1-3 lat z terenu m. Konina oraz powiatu konińskiego wracających po przerwie związanej z urodzeniem i wychowaniem dzieci</t>
  </si>
  <si>
    <t xml:space="preserve"> projekt Pt. "Klub dziecięcy - mama wraca do pracy"</t>
  </si>
  <si>
    <t>Zadania powiatu</t>
  </si>
  <si>
    <t>Europejski Fundusz Społeczny - Program  Operacyjny  Kapitał Ludzki</t>
  </si>
  <si>
    <t>ZS im. Kopernika w  Koninie</t>
  </si>
  <si>
    <t xml:space="preserve"> I LO                          </t>
  </si>
  <si>
    <t>cel: Poznawanie krajów partnerskich, doskonalenie umiejętności językowych i promowanie regionu</t>
  </si>
  <si>
    <t xml:space="preserve">Projekt pt. "Towards a European Rememberance" (W poszukiwani europejskiej pamięci) </t>
  </si>
  <si>
    <t>cel: podniesienie atrakcyjności  i jakości szkolnictwa zawodowego</t>
  </si>
  <si>
    <t>"Zawodowcy z  Kopernika"</t>
  </si>
  <si>
    <t xml:space="preserve">Wielkopolski Regionalny Program Operacyjny na lata 2007 - 2013 </t>
  </si>
  <si>
    <t>cel: Profesjonalna, kompleksowa kampania promocyjna markowego produktu o nazwie Wielka Pętla Wielkopolski łączącego 690 km dróg wodnych w wodny szlak turystyczny</t>
  </si>
  <si>
    <t>cel: Kompleksowa  promocja markowego produktu turystyki wodnej  Wielka Pętla Wielkopolski l</t>
  </si>
  <si>
    <t>600</t>
  </si>
  <si>
    <t>60016</t>
  </si>
  <si>
    <t>6050</t>
  </si>
  <si>
    <t>801</t>
  </si>
  <si>
    <t>80104</t>
  </si>
  <si>
    <t>4210</t>
  </si>
  <si>
    <t>750</t>
  </si>
  <si>
    <t>4430</t>
  </si>
  <si>
    <t xml:space="preserve">         1) dochody gminy ogółem                                                                                  </t>
  </si>
  <si>
    <t xml:space="preserve">        b) dochody majątkowe w wysokości                                        </t>
  </si>
  <si>
    <t>w tym;</t>
  </si>
  <si>
    <t>kwotę środków i dotacji na realizację zadań w ramach</t>
  </si>
  <si>
    <t>programów i projektów funduszy strukturalnych</t>
  </si>
  <si>
    <t>o których mowa w art. 5 ust. 1 pkt 2 i 3 ufp w części związanej</t>
  </si>
  <si>
    <t xml:space="preserve"> - kwotę wydatków na realizację zadań w ramach programów </t>
  </si>
  <si>
    <t>i projektów funduszy strukturalnych</t>
  </si>
  <si>
    <t>ZAŁĄCZNIK nr  2</t>
  </si>
  <si>
    <t>853</t>
  </si>
  <si>
    <t>85395</t>
  </si>
  <si>
    <t>2007</t>
  </si>
  <si>
    <t>6207</t>
  </si>
  <si>
    <t>758</t>
  </si>
  <si>
    <t>75818</t>
  </si>
  <si>
    <t>4810</t>
  </si>
  <si>
    <t>4300</t>
  </si>
  <si>
    <t>Budowa parkingu przy Przedszkolu nr 7 w Koninie</t>
  </si>
  <si>
    <t>6. W Załączniku Nr 2 do uchwały budżetowej dokonuje się następujących zmian:</t>
  </si>
  <si>
    <t>Stołówki szkolne i przedszkolne</t>
  </si>
  <si>
    <t>" Limit wydatków majątkowych na programy finansowane z udziałem środków, o których</t>
  </si>
  <si>
    <t xml:space="preserve">                                     UCHWAŁA  NR      </t>
  </si>
  <si>
    <t xml:space="preserve">                                     z dnia  29 stycznia  2013 roku</t>
  </si>
  <si>
    <t>Projekt</t>
  </si>
  <si>
    <t xml:space="preserve">         W uchwale Nr 700 Rady Miasta Konina z dnia 18 grudnia 2013 r. w sprawie uchwalenia budżetu</t>
  </si>
  <si>
    <r>
      <t xml:space="preserve">miasta Konina na 2014 rok  - </t>
    </r>
    <r>
      <rPr>
        <b/>
        <i/>
        <sz val="11"/>
        <rFont val="Times New Roman CE"/>
        <family val="0"/>
      </rPr>
      <t xml:space="preserve"> wprowadza się następujące zmiany:</t>
    </r>
  </si>
  <si>
    <t>Zmniejsza się plan wydatków o kwotę</t>
  </si>
  <si>
    <t>dz. 600  rozdz.60016  § 6050   zmniejsza się o kwotę</t>
  </si>
  <si>
    <t xml:space="preserve">Plan wydatków majątkowych realizowanych ze środków </t>
  </si>
  <si>
    <t>budżetowych miasta Konina na 2014 rok</t>
  </si>
  <si>
    <t xml:space="preserve">           Plan na 2014 rok</t>
  </si>
  <si>
    <t>Budowa ulic: Jesionowej, Modrzewiowej, Lipowej, Klonowej i Cisowej  w Koninie</t>
  </si>
  <si>
    <t>Budowa - przedłużenie ulicy Solnej - odcinek od ul. Kaliskiej do ul. Świętojańskiej</t>
  </si>
  <si>
    <t>Budowa ulicy Leopolda Staffa w Koninie</t>
  </si>
  <si>
    <t>Budowa ul. Paprotkowej, Azaliowej i Kameliowej w Koninie</t>
  </si>
  <si>
    <t>Wykonanie dokumentacji projektowej  budowy ulic: Storczykowa, Bluszczowa, Gerberowa, Begoniowa, Kaktusowa, Nasturcjowa, Daliowa, Piwoniowa, Zawilcowa  w Koninie</t>
  </si>
  <si>
    <t>Opracowanie  dokumentacji projektowej ul. Laskówiecka w Koninie</t>
  </si>
  <si>
    <t>Opracowanie  dokumentacji projektowo-kosztorysowej na budowę ul. Wierzbowej (od ul. Europejskiej w kierunku wschodnim)</t>
  </si>
  <si>
    <t>Budowa chodnika na ul. Działkowej w Koninie</t>
  </si>
  <si>
    <t>Opracowanie  dokumentacji projektowo-kosztorysowej kładki nad Kanałem Ulgi</t>
  </si>
  <si>
    <t>Opracowanie  dokumentacji projektowo-kosztorysowej na budowę ul. Grójeckiej w Koninie</t>
  </si>
  <si>
    <t>Budowa czterech domków mieszkalnych oraz rozbudowa budynku gospodarczego w Koninie przy ul. M. Dąbrowskiej</t>
  </si>
  <si>
    <t>Rewitalizacja Starówki - budowa budynków mieszkalnych wielorodzinnych pomiędzy ulicą Wodną i Grunwaldzką w Koninie</t>
  </si>
  <si>
    <t>Doposażenie techniczne urzędu</t>
  </si>
  <si>
    <t>Opracowanie dokumentacji projektowo-kosztorysowej na budowę sali gimnastycznej Szkoły Podstawowej   Nr 1 w Koninie</t>
  </si>
  <si>
    <t>Budowa kompleksu boisk przy Szkole Podstawowej Nr 4 w Koninie</t>
  </si>
  <si>
    <t xml:space="preserve">Wykonanie piłkochwytu na boisku Szkoły Podstawowej Nr 1 </t>
  </si>
  <si>
    <t>Adaptacja płyty asfaltowej na placu szkolnym na kort tenisowy przy Szkole Podstawowej Nr 3</t>
  </si>
  <si>
    <t>Zakup piłkochwytów w Szkole Podstawowej Nr 9</t>
  </si>
  <si>
    <t>Zakup serwera do pracowni komputerowej w Szkole Podstawowej Nr 10</t>
  </si>
  <si>
    <t>Budowa parkingu przy Przedszkolu Nr 7 w Koninie</t>
  </si>
  <si>
    <t>Zakup okapu gastronomicznego do kuchni w Przedszkolu Nr 4 w Koninie</t>
  </si>
  <si>
    <t>Zakup patelni elektrycznej do kuchni w Przedszkolu Nr 6 w Koninie</t>
  </si>
  <si>
    <t>Zakup kuchni gazowo-elektrycznej do kuchni w Przedszkolu Nr 31 w Koninie</t>
  </si>
  <si>
    <t>Opracowanie dokumentacji projektowo-kosztorysowej na budowę boisk przy  Gimnazjum Nr 1 w Koninie</t>
  </si>
  <si>
    <t>Zakup obieraczki do ziemniaków do kuchni w Szkole Podstawowej Nr 1</t>
  </si>
  <si>
    <t>Zakup zmywarki do kuchni w Szkole Podstawowej Nr 3</t>
  </si>
  <si>
    <t>Zakup patelni elektrycznej do kuchni w Szkole Podstawowej Nr 3</t>
  </si>
  <si>
    <t>Zakup kotła warzelnego do kuchni w Szkole Podstawowej Nr 3</t>
  </si>
  <si>
    <t>Zakup patelni elektrycznej do kuchni Szkoły Podstawowej Nr 4</t>
  </si>
  <si>
    <t>Zakup patelni elektrycznej do kuchni Szkoły Podstawowej Nr 6</t>
  </si>
  <si>
    <t>Zakup kuchni elektrycznej do kuchni w Szkole Podstawowej Nr 8</t>
  </si>
  <si>
    <t>Przeciwdziałanie alkoholizmowi</t>
  </si>
  <si>
    <t xml:space="preserve">Dotacja celowa na zakupy inwestycyjne dla Oddziału Uzależnień WSzZ w Koninie </t>
  </si>
  <si>
    <t>Ośrodki pomocy społecznej</t>
  </si>
  <si>
    <t>Modernizacja sieci komputerowej i  sieci energetycznej do zasilania sprzętu komputerowego - MOPR</t>
  </si>
  <si>
    <t>"Twoja firma - wspomagamy przedsiębiorczych w Koninie" - w ramach programu POKL (dotacja celowa)</t>
  </si>
  <si>
    <t>Modernizacja oświetlenia ulicznego miasta  Konina na energooszczędne</t>
  </si>
  <si>
    <t>Wniesienie wkładu pieniężnego na budowę sieci kanalizacji sanitarnej i wodociągu w ulicy Rudzickiej</t>
  </si>
  <si>
    <t>Wniesienie wkładu pieniężnego do spółki Geotermia Konin Spółka z o.o. w Koninie</t>
  </si>
  <si>
    <t>Budowa placów zabaw na os. Laskówiec i Grójec w Koninie</t>
  </si>
  <si>
    <t xml:space="preserve">Uzbrojenie terenów inwestycyjnych w obrębie Konin - Międzylesie </t>
  </si>
  <si>
    <t>Kultura i ochrona dziedzictwa narodowego</t>
  </si>
  <si>
    <t>Domy i ośrodki kultury, świetlice i kluby</t>
  </si>
  <si>
    <t>Adaptacja pomieszczeń budynku Klubu Energetyk na potrzeby Młodzieżowego Domu Kultury w Koninie</t>
  </si>
  <si>
    <t xml:space="preserve">Termomodernizacja budynków Konińskiego Domu Kultury, Młodzieżowego Domu Kultury oraz Miejskiej Biblioteki Publicznej w Koninie </t>
  </si>
  <si>
    <t>Przebudowa parkingu przy ul. Kard. S. Wyszyńskiego 19 i 21 w Koninie</t>
  </si>
  <si>
    <t>Przebudowa mostu im. Józefa Piłsudskiego w Koninie</t>
  </si>
  <si>
    <t>Turystyka</t>
  </si>
  <si>
    <t>Opracowanie dokumentacji projektowej na budowę toalet przy Bulwarze Nadwarciańskim w Koninie</t>
  </si>
  <si>
    <t xml:space="preserve">Zakup sprzętu komputerowego </t>
  </si>
  <si>
    <t>Licea ogólnokształcące</t>
  </si>
  <si>
    <t>Budowa przewodowej sieci komputerowej w I LO w Koninie</t>
  </si>
  <si>
    <t>Rozbudowa Izby Pamięci w II LO     w Koninie</t>
  </si>
  <si>
    <t>Zakup urządzenia wielofunkcyjnego do utrzymania lodowiska i boisk Orlik</t>
  </si>
  <si>
    <t>Zakup projektora dla I LO w Koninie</t>
  </si>
  <si>
    <t>Szkoły zawodowe</t>
  </si>
  <si>
    <t>Zakup kserokopiarki dla Zespołu Szkół Technicznych i Hutniczych w Koninie</t>
  </si>
  <si>
    <t xml:space="preserve">Zakup kserokopiarki dla Zespołu Szkół Budowlanych w Koninie </t>
  </si>
  <si>
    <t>Edukacyjna opieka wychowawcza</t>
  </si>
  <si>
    <t>Specjalne ośrodki szkolno-wychowawcze</t>
  </si>
  <si>
    <t>Zakup kserokopiarki w SOS-W w Koninie</t>
  </si>
  <si>
    <t>Rozbudowa boisk przy ZSGE ul. Kard. Wyszyńskiego 3  w Koninie</t>
  </si>
  <si>
    <t xml:space="preserve">ZAŁĄCZNIK nr  1 </t>
  </si>
  <si>
    <t xml:space="preserve">do Uchwały nr     </t>
  </si>
  <si>
    <t xml:space="preserve">z dnia 29 stycznia 2014 roku       </t>
  </si>
  <si>
    <t>75075</t>
  </si>
  <si>
    <t xml:space="preserve"> na 2014 rok</t>
  </si>
  <si>
    <t xml:space="preserve">                  2014 rok</t>
  </si>
  <si>
    <t>2012-2015</t>
  </si>
  <si>
    <t xml:space="preserve">Przedszkole nr 10 z oddziałami integracyjnymi "Leszczynowa Górka" </t>
  </si>
  <si>
    <t>cel: Upowszechnianie edukacji przedszkolnej wśród 35 dzieci w wieku 3 - 5 lat z terenu m. Konina, powiatu konińskiego, tureckiego, kolskiego i słupeckiego</t>
  </si>
  <si>
    <t xml:space="preserve"> projekt Pt. "Słoneczny Świat Przedszkolaka"</t>
  </si>
  <si>
    <t>2013-2015</t>
  </si>
  <si>
    <t>Przedszkole nr 14</t>
  </si>
  <si>
    <t>cel: upowszechniania edukacji przedszkolnej na terenie miasta Konina i gminy Ślesin i Kramsk poprzez utworzenie nowego oddziału przedszkolnego dla dzieci z miasta Konina i gmin: Ślesin i Kramsk oraz  włączenie ich rodziców w proces edukacji w okresie od 01.01.2013r. do 30.06.2015r.</t>
  </si>
  <si>
    <t xml:space="preserve"> projekt pt. "Wszystko zaczyna się od przedszkola"</t>
  </si>
  <si>
    <t>2013/2015</t>
  </si>
  <si>
    <t>cel: podniesienie jakości edukacji w przedszkolu poprzez stworzenie warunków do zdobywania kompetencji zawodowych i językowych  związanych ze specyfikacją placowki dla 10 osób kadry edukacyjnej, przyczyniając się do osiągnięcia jak najlepszych efektów pracy z dzieckiem w tym niepełnosprawnym i jego rodziną</t>
  </si>
  <si>
    <t>projekt pt. "Nowa edukacja - nowe wyzwania"</t>
  </si>
  <si>
    <t>Gimnazjum nr 1 w Koninie</t>
  </si>
  <si>
    <t>cel: Wymiana doświadczeń i uczenie się od siebie nawzajem w dziedzinie języków obcych</t>
  </si>
  <si>
    <t>Projekt pt. "Objazd Europy z Jules Varnes i naszymi przyjaciółmi partnerami"</t>
  </si>
  <si>
    <t>cel: podniesienie poziomu aktywności zawodowej 45 osób bezrobotnych w wieku 50 -64 lata w tym 10 bezrobotnych długotrwale z miasta Konina</t>
  </si>
  <si>
    <t xml:space="preserve">Projekt pt. "Aktywni po pięćdziesiątce - czas na zmiany" </t>
  </si>
  <si>
    <t>2014/2015</t>
  </si>
  <si>
    <t>„Uczenie się przez całe życie”  Leonardo da Vinci</t>
  </si>
  <si>
    <t>ZSB  w Koninie</t>
  </si>
  <si>
    <t>cel: doskonalenie kompetencji zawodowych  oraz szkolenie językowe i kulturowe</t>
  </si>
  <si>
    <t>„Mistrz w zawodzie - praktyki zagraniczne dla uczniów”</t>
  </si>
  <si>
    <t xml:space="preserve">do Uchwały nr    </t>
  </si>
  <si>
    <t>2009</t>
  </si>
  <si>
    <t>6209</t>
  </si>
  <si>
    <t>o finansach publicznych na 2014 rok</t>
  </si>
  <si>
    <t xml:space="preserve">                     2014 rok</t>
  </si>
  <si>
    <t xml:space="preserve">Zwiększenie atrakcyjności Konina i subregionu konińskiego w ramach projektu pt.: "Uzbrojenie terenów inwestycyjnych w obrębie Konin-Międzylesie " </t>
  </si>
  <si>
    <t>2014-2015</t>
  </si>
  <si>
    <t>3117</t>
  </si>
  <si>
    <t>3119</t>
  </si>
  <si>
    <t>4017</t>
  </si>
  <si>
    <t>4019</t>
  </si>
  <si>
    <t>4117</t>
  </si>
  <si>
    <t>4119</t>
  </si>
  <si>
    <t>4127</t>
  </si>
  <si>
    <t>4129</t>
  </si>
  <si>
    <t>4307</t>
  </si>
  <si>
    <t>4309</t>
  </si>
  <si>
    <t>6237</t>
  </si>
  <si>
    <t>6239</t>
  </si>
  <si>
    <t xml:space="preserve">PLAN  DOTACJI DLA PODMIOTÓW NIE ZALICZANYCH DO SEKTORA FINANSÓW </t>
  </si>
  <si>
    <t xml:space="preserve">       PUBLICZNYCH NA CELE PUBLICZNE ZWIĄZANE Z REALIZACJĄ </t>
  </si>
  <si>
    <t xml:space="preserve">                                 ZADAŃ MIASTA  NA 2014 ROK</t>
  </si>
  <si>
    <t>Wyszczególnienie</t>
  </si>
  <si>
    <t xml:space="preserve">Określenie zadań </t>
  </si>
  <si>
    <t>Plan  na 2014 rok</t>
  </si>
  <si>
    <t>Razem zadania gminy</t>
  </si>
  <si>
    <t xml:space="preserve">Dotacje podmiotowe </t>
  </si>
  <si>
    <t>dotacja dla niepublicznego przedszkola i punktów przedszkolnych rozdz. 80104</t>
  </si>
  <si>
    <t>dotacja dla niepublicznego gimnazjum  rozdz.80110</t>
  </si>
  <si>
    <t>Dotacje celowe</t>
  </si>
  <si>
    <t>prowadzenie Punktu Konsultacyjnego dla osób i rodzin dotkniętych problemem narkotykowym</t>
  </si>
  <si>
    <t>prowadzenie świetlic środowiskowych z dożywianiem</t>
  </si>
  <si>
    <t>realizacja programu zapobiegania i przeciwdziałania przemocy w rodzinie "Bezpieczeństwo w rodzinie" i "Dzieciństwo bez przemocy" w ramach Niebieskich Kart</t>
  </si>
  <si>
    <t>realizacja programu "Szkolna Interwencja Profilaktyczna"</t>
  </si>
  <si>
    <t>organizacja półkolonii letnich i zimowych z programem profilaktycznym, z dożywianiem i zajęciami sportowymi dla dzieci z rodzin dysfunkcyjnych</t>
  </si>
  <si>
    <t>organizacja kolonii socjoterapeutycznych dla dzieci i młodzieży z rodzin dysfunkcyjnych</t>
  </si>
  <si>
    <t>prowadzenie środowiskowych ognisk wychowawczych</t>
  </si>
  <si>
    <t>prowadzenie świetlic socjoterapeutycznych</t>
  </si>
  <si>
    <t>realizacja programu pomocy żywnościowej dla rodzin dysfunkcyjnych</t>
  </si>
  <si>
    <t>organizacja imprez mikołajkowo-bożonarodzeniowych połączonych z oddziaływaniem profilaktycznym dla dzieci i młodzieży z rodzin dysfunkcyjnych</t>
  </si>
  <si>
    <t>olimpiada wiedzy nt. uzależnień</t>
  </si>
  <si>
    <t>świadczenie usług opiekuńczych w domu podopiecznego na terenie miasta Konina</t>
  </si>
  <si>
    <t>prowadzenie noclegowni i schroniska dla bezdomnych</t>
  </si>
  <si>
    <t>prowadzenie Ośrodka Rehabilitacyjno-Edukacyjno-Wychowawczego i Punktu Rehabilitacyjnego w Koninie</t>
  </si>
  <si>
    <t>dotacja celowa dla prywatnych żłobków</t>
  </si>
  <si>
    <t>852</t>
  </si>
  <si>
    <t>85202</t>
  </si>
  <si>
    <t>0830</t>
  </si>
  <si>
    <t>4330</t>
  </si>
  <si>
    <t>85204</t>
  </si>
  <si>
    <t>3110</t>
  </si>
  <si>
    <t>(Dz. U. z 2013 r. poz. 594), art. 211 ustawy z dnia 27 sierpnia 2009 r. o finansach  publicznych</t>
  </si>
  <si>
    <t xml:space="preserve"> (Dz. U. z 2013  poz. 885 ze zm.)   R a d a    M i a s t a   K o n i n a   u c h w a l a,  co następuje "</t>
  </si>
  <si>
    <t>4707</t>
  </si>
  <si>
    <t>2310</t>
  </si>
  <si>
    <t>6800</t>
  </si>
  <si>
    <t>4270</t>
  </si>
  <si>
    <t>75095</t>
  </si>
  <si>
    <t>dz. 750  rozdz.75095  § 6050   zmniejsza się o kwotę</t>
  </si>
  <si>
    <t>dz. 758 rozdz.75818 § 6800 zmniejsza się o kwotę</t>
  </si>
  <si>
    <t>W części dotyczącej zadań  powiatowej</t>
  </si>
  <si>
    <t>dz. 600 rozdz.60015  § 6050   zwiększa się o kwotę</t>
  </si>
  <si>
    <t>dz. 600  rozdz.60015  § 6050   zmniejsza się o kwotę</t>
  </si>
  <si>
    <t>pkt 3) kwotę rezerwy celowej na inwestycje i zakupy inwestycyjne</t>
  </si>
  <si>
    <t>b) kwotę części powiatowej</t>
  </si>
  <si>
    <t>80101</t>
  </si>
  <si>
    <t>dz. 801  zwiększa się o kwotę</t>
  </si>
  <si>
    <t xml:space="preserve">          rozdz.80101  § 6050   zwiększa się o kwotę</t>
  </si>
  <si>
    <t xml:space="preserve">         rozdz.80104  § 6050   zwiększa się o kwotę</t>
  </si>
  <si>
    <t>80110</t>
  </si>
  <si>
    <t>0970</t>
  </si>
  <si>
    <t>Modernizacja węzła sanitarnego przy sali gimnastycznej wraz z korytarzem w Szkole Podstawowej nr 12 w Koninie</t>
  </si>
  <si>
    <t xml:space="preserve">Modernizacja węzła sanitarnego przy sali gimnastycznej </t>
  </si>
  <si>
    <t xml:space="preserve"> wraz z korytarzem w Szkole Podstawowej nr 12 w Koninie</t>
  </si>
  <si>
    <t>Zakup zmywarki do kuchni w Szkole Podstawowej Nr 1</t>
  </si>
  <si>
    <t xml:space="preserve">         rozdz.80148  § 6060   zwiększa się o kwotę</t>
  </si>
  <si>
    <t>dz.801 rozdz.80148  § 6060   zmniejsza się o kwotę</t>
  </si>
  <si>
    <t>854</t>
  </si>
  <si>
    <t>85401</t>
  </si>
  <si>
    <t>4040</t>
  </si>
  <si>
    <t>85403</t>
  </si>
  <si>
    <t>4480</t>
  </si>
  <si>
    <t>85201</t>
  </si>
  <si>
    <t>2320</t>
  </si>
  <si>
    <t>Budowa ulicy Brunatnej w Koninie - etap I</t>
  </si>
  <si>
    <t>Budowa drogi - łącznik od ul. Przemysłowej do ul. Kleczewskiej w Koninie</t>
  </si>
  <si>
    <t xml:space="preserve">Wykonanie dokumentacji projektowej  budowy ulic: Storczykowa, Bluszczowa, </t>
  </si>
  <si>
    <t xml:space="preserve">Gerberowa, Begoniowa, Kaktusowa, Nasturcjowa, Daliowa, Piwoniowa, </t>
  </si>
  <si>
    <t xml:space="preserve"> Zawilcowa  w Koninie</t>
  </si>
  <si>
    <t>dz. 600 rozdz.60016  § 6050   zwiększa się o kwotę</t>
  </si>
  <si>
    <t>926</t>
  </si>
  <si>
    <t>92604</t>
  </si>
  <si>
    <t>4110</t>
  </si>
  <si>
    <t>4120</t>
  </si>
  <si>
    <t>4170</t>
  </si>
  <si>
    <t xml:space="preserve">pkt 1)  kwotę rezerwy ogólnej </t>
  </si>
  <si>
    <t xml:space="preserve">          w tym:</t>
  </si>
  <si>
    <t>realizowanych na podstawie porozumień między jednostkami samorządu terytorialnego</t>
  </si>
  <si>
    <t>Zmniejsza się plan dotacji celowej o kwotę</t>
  </si>
  <si>
    <t>dz.852 rozdz.85201  zmniejsza się o kwotę</t>
  </si>
  <si>
    <t>§ 4110 zmniejsza się o kwotę</t>
  </si>
  <si>
    <r>
      <t xml:space="preserve">4. W Załączniku nr 6 do uchwały budżetowej obejmującym </t>
    </r>
    <r>
      <rPr>
        <i/>
        <sz val="12"/>
        <rFont val="Times New Roman"/>
        <family val="1"/>
      </rPr>
      <t xml:space="preserve">"Plan dotacji i wydatków zadań </t>
    </r>
  </si>
  <si>
    <t>dz.852 rozdz.85201 § 2320 zmniejsza się o kwotę</t>
  </si>
  <si>
    <t>§ 3020 zmniejsza się o kwotę</t>
  </si>
  <si>
    <t>§ 3110 zmniejsza się o kwotę</t>
  </si>
  <si>
    <t>§ 4010 zmniejsza się o kwotę</t>
  </si>
  <si>
    <t>§ 4040 zmniejsza się o kwotę</t>
  </si>
  <si>
    <t>§ 4120 zmniejsza się o kwotę</t>
  </si>
  <si>
    <t>§ 4170 zmniejsza się o kwotę</t>
  </si>
  <si>
    <t>§ 4210 zmniejsza się o kwotę</t>
  </si>
  <si>
    <t>§ 4220 zmniejsza się o kwotę</t>
  </si>
  <si>
    <t>§ 4240 zmniejsza się o kwotę</t>
  </si>
  <si>
    <t>§ 4260 zmniejsza się o kwotę</t>
  </si>
  <si>
    <t>§ 4270 zmniejsza się o kwotę</t>
  </si>
  <si>
    <t>§ 4280 zmniejsza się o kwotę</t>
  </si>
  <si>
    <t>§ 4300 zmniejsza się o kwotę</t>
  </si>
  <si>
    <t>§ 4350 zmniejsza się o kwotę</t>
  </si>
  <si>
    <t>§ 4370 zmniejsza się o kwotę</t>
  </si>
  <si>
    <t>§ 4410 zmniejsza się o kwotę</t>
  </si>
  <si>
    <t>§ 4430 zmniejsza się o kwotę</t>
  </si>
  <si>
    <t>§ 4440 zmniejsza się o kwotę</t>
  </si>
  <si>
    <t>§ 4480 zmniejsza się o kwotę</t>
  </si>
  <si>
    <t>§ 4520 zmniejsza się o kwotę</t>
  </si>
  <si>
    <t>§ 4700 zmniejsza się o kwotę</t>
  </si>
  <si>
    <r>
      <t xml:space="preserve">na 2014 rok  - zadania własne" </t>
    </r>
    <r>
      <rPr>
        <sz val="12"/>
        <rFont val="Times New Roman"/>
        <family val="1"/>
      </rPr>
      <t>dokonuje się następujących zmian:</t>
    </r>
  </si>
  <si>
    <r>
      <t xml:space="preserve">ze środków budżetowych miasta Konina na 2014 rok " </t>
    </r>
    <r>
      <rPr>
        <sz val="12"/>
        <rFont val="Times New Roman"/>
        <family val="1"/>
      </rPr>
      <t xml:space="preserve"> dokonuje się następujących zmian"</t>
    </r>
  </si>
  <si>
    <t>5. W § 1 ust. 3</t>
  </si>
  <si>
    <t>7. W Załączniku Nr 2 do uchwały budżetowej dokonuje się następujących zmian:</t>
  </si>
  <si>
    <t>8. W § 1  w ust. 5</t>
  </si>
  <si>
    <t>9. Załącznik nr 4 do uchwały budżetowej obejmujący:</t>
  </si>
  <si>
    <t>10. Załącznik nr 5 do uchwały budżetowej obejmujący:</t>
  </si>
  <si>
    <r>
      <t xml:space="preserve">11. Załącznik nr 11 do uchwały budżetowej obejmujący  </t>
    </r>
    <r>
      <rPr>
        <i/>
        <sz val="13"/>
        <rFont val="Times New Roman"/>
        <family val="1"/>
      </rPr>
      <t>"Plan dotacji dla podmiotów nie zaliczanych</t>
    </r>
  </si>
  <si>
    <r>
      <t xml:space="preserve">12. Załącznik nr 12 do uchwały budżetowej obejmujący  </t>
    </r>
    <r>
      <rPr>
        <i/>
        <sz val="13"/>
        <rFont val="Times New Roman"/>
        <family val="1"/>
      </rPr>
      <t>"Plan dotacji dla podmiotów  zaliczanych</t>
    </r>
  </si>
  <si>
    <t>13. W § 4 do uchwały budżetowej dokonuje się następujących zmian:</t>
  </si>
  <si>
    <t>2540</t>
  </si>
  <si>
    <t>4520</t>
  </si>
  <si>
    <t>80146</t>
  </si>
  <si>
    <t>4700</t>
  </si>
  <si>
    <t>ZAŁĄCZNIK nr 3</t>
  </si>
  <si>
    <t xml:space="preserve"> DRUK NR  775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</si>
</sst>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113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sz val="10"/>
      <color indexed="48"/>
      <name val="Times New Roman"/>
      <family val="1"/>
    </font>
    <font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b/>
      <sz val="11"/>
      <color indexed="48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sz val="14"/>
      <color indexed="10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i/>
      <sz val="13"/>
      <name val="Times New Roman"/>
      <family val="1"/>
    </font>
    <font>
      <b/>
      <sz val="14"/>
      <color indexed="12"/>
      <name val="Times New Roman"/>
      <family val="1"/>
    </font>
    <font>
      <i/>
      <sz val="10"/>
      <name val="Arial"/>
      <family val="0"/>
    </font>
    <font>
      <b/>
      <i/>
      <sz val="11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57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48"/>
      <name val="Times New Roman"/>
      <family val="1"/>
    </font>
    <font>
      <sz val="11"/>
      <color indexed="12"/>
      <name val="Times New Roman"/>
      <family val="1"/>
    </font>
    <font>
      <b/>
      <sz val="11"/>
      <color indexed="17"/>
      <name val="Times New Roman"/>
      <family val="1"/>
    </font>
    <font>
      <b/>
      <sz val="16"/>
      <color indexed="48"/>
      <name val="Times New Roman"/>
      <family val="1"/>
    </font>
    <font>
      <b/>
      <sz val="10"/>
      <color indexed="17"/>
      <name val="Times New Roman"/>
      <family val="1"/>
    </font>
    <font>
      <b/>
      <sz val="14"/>
      <color indexed="48"/>
      <name val="Times New Roman"/>
      <family val="1"/>
    </font>
    <font>
      <b/>
      <sz val="14"/>
      <color indexed="57"/>
      <name val="Times New Roman"/>
      <family val="1"/>
    </font>
    <font>
      <b/>
      <sz val="12"/>
      <color indexed="57"/>
      <name val="Times New Roman"/>
      <family val="1"/>
    </font>
    <font>
      <b/>
      <i/>
      <sz val="11"/>
      <color indexed="12"/>
      <name val="Times New Roman"/>
      <family val="1"/>
    </font>
    <font>
      <b/>
      <i/>
      <sz val="12"/>
      <color indexed="10"/>
      <name val="Times New Roman"/>
      <family val="1"/>
    </font>
    <font>
      <i/>
      <sz val="13"/>
      <name val="Times New Roman"/>
      <family val="1"/>
    </font>
    <font>
      <i/>
      <sz val="12"/>
      <color indexed="48"/>
      <name val="Times New Roman"/>
      <family val="1"/>
    </font>
    <font>
      <i/>
      <sz val="11"/>
      <name val="Arial"/>
      <family val="2"/>
    </font>
    <font>
      <sz val="9"/>
      <name val="Arial CE"/>
      <family val="0"/>
    </font>
    <font>
      <b/>
      <sz val="10"/>
      <name val="Arial"/>
      <family val="0"/>
    </font>
    <font>
      <b/>
      <sz val="9"/>
      <name val="Arial CE"/>
      <family val="0"/>
    </font>
    <font>
      <b/>
      <i/>
      <sz val="16"/>
      <name val="Times New Roman"/>
      <family val="1"/>
    </font>
    <font>
      <sz val="9"/>
      <name val="Arial"/>
      <family val="0"/>
    </font>
    <font>
      <sz val="14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Arial"/>
      <family val="0"/>
    </font>
    <font>
      <sz val="11"/>
      <name val="Times New Roman CE"/>
      <family val="1"/>
    </font>
    <font>
      <b/>
      <i/>
      <sz val="11"/>
      <name val="Times New Roman CE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9"/>
      <color indexed="63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sz val="9"/>
      <color indexed="10"/>
      <name val="Times New Roman"/>
      <family val="1"/>
    </font>
    <font>
      <sz val="12"/>
      <color indexed="17"/>
      <name val="Times New Roman"/>
      <family val="1"/>
    </font>
    <font>
      <b/>
      <i/>
      <sz val="12"/>
      <color indexed="48"/>
      <name val="Times New Roman"/>
      <family val="1"/>
    </font>
    <font>
      <i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1" applyNumberFormat="0" applyAlignment="0" applyProtection="0"/>
    <xf numFmtId="0" fontId="99" fillId="27" borderId="2" applyNumberFormat="0" applyAlignment="0" applyProtection="0"/>
    <xf numFmtId="0" fontId="10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1" fillId="0" borderId="3" applyNumberFormat="0" applyFill="0" applyAlignment="0" applyProtection="0"/>
    <xf numFmtId="0" fontId="102" fillId="29" borderId="4" applyNumberFormat="0" applyAlignment="0" applyProtection="0"/>
    <xf numFmtId="0" fontId="103" fillId="0" borderId="5" applyNumberFormat="0" applyFill="0" applyAlignment="0" applyProtection="0"/>
    <xf numFmtId="0" fontId="104" fillId="0" borderId="6" applyNumberFormat="0" applyFill="0" applyAlignment="0" applyProtection="0"/>
    <xf numFmtId="0" fontId="105" fillId="0" borderId="7" applyNumberFormat="0" applyFill="0" applyAlignment="0" applyProtection="0"/>
    <xf numFmtId="0" fontId="105" fillId="0" borderId="0" applyNumberFormat="0" applyFill="0" applyBorder="0" applyAlignment="0" applyProtection="0"/>
    <xf numFmtId="0" fontId="106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7" fillId="27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8" fillId="0" borderId="8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32" borderId="0" applyNumberFormat="0" applyBorder="0" applyAlignment="0" applyProtection="0"/>
  </cellStyleXfs>
  <cellXfs count="865">
    <xf numFmtId="0" fontId="0" fillId="0" borderId="0" xfId="0" applyAlignment="1">
      <alignment/>
    </xf>
    <xf numFmtId="4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 horizontal="center"/>
      <protection/>
    </xf>
    <xf numFmtId="4" fontId="2" fillId="0" borderId="0" xfId="53" applyNumberFormat="1" applyFont="1" applyFill="1">
      <alignment/>
      <protection/>
    </xf>
    <xf numFmtId="0" fontId="3" fillId="0" borderId="0" xfId="53" applyFont="1" applyFill="1">
      <alignment/>
      <protection/>
    </xf>
    <xf numFmtId="4" fontId="3" fillId="0" borderId="0" xfId="53" applyNumberFormat="1" applyFont="1" applyFill="1">
      <alignment/>
      <protection/>
    </xf>
    <xf numFmtId="0" fontId="9" fillId="0" borderId="10" xfId="52" applyFont="1" applyFill="1" applyBorder="1">
      <alignment/>
      <protection/>
    </xf>
    <xf numFmtId="0" fontId="9" fillId="0" borderId="11" xfId="52" applyFont="1" applyFill="1" applyBorder="1">
      <alignment/>
      <protection/>
    </xf>
    <xf numFmtId="0" fontId="9" fillId="0" borderId="0" xfId="52" applyFont="1" applyFill="1" applyBorder="1">
      <alignment/>
      <protection/>
    </xf>
    <xf numFmtId="0" fontId="9" fillId="0" borderId="12" xfId="52" applyFont="1" applyFill="1" applyBorder="1" applyAlignment="1">
      <alignment horizontal="center" vertical="top"/>
      <protection/>
    </xf>
    <xf numFmtId="0" fontId="10" fillId="0" borderId="13" xfId="52" applyFont="1" applyFill="1" applyBorder="1" applyAlignment="1">
      <alignment vertical="center" wrapText="1"/>
      <protection/>
    </xf>
    <xf numFmtId="0" fontId="3" fillId="0" borderId="0" xfId="52" applyFont="1" applyFill="1">
      <alignment/>
      <protection/>
    </xf>
    <xf numFmtId="0" fontId="9" fillId="0" borderId="0" xfId="52" applyFont="1" applyFill="1">
      <alignment/>
      <protection/>
    </xf>
    <xf numFmtId="4" fontId="2" fillId="0" borderId="0" xfId="52" applyNumberFormat="1" applyFont="1" applyFill="1">
      <alignment/>
      <protection/>
    </xf>
    <xf numFmtId="4" fontId="5" fillId="0" borderId="0" xfId="52" applyNumberFormat="1" applyFont="1" applyFill="1" applyBorder="1" applyAlignment="1">
      <alignment horizontal="right"/>
      <protection/>
    </xf>
    <xf numFmtId="0" fontId="15" fillId="0" borderId="0" xfId="52" applyFont="1" applyFill="1">
      <alignment/>
      <protection/>
    </xf>
    <xf numFmtId="4" fontId="11" fillId="0" borderId="0" xfId="52" applyNumberFormat="1" applyFont="1" applyFill="1" applyAlignment="1">
      <alignment vertical="center"/>
      <protection/>
    </xf>
    <xf numFmtId="4" fontId="11" fillId="0" borderId="0" xfId="52" applyNumberFormat="1" applyFont="1" applyFill="1">
      <alignment/>
      <protection/>
    </xf>
    <xf numFmtId="4" fontId="7" fillId="0" borderId="0" xfId="56" applyNumberFormat="1" applyFont="1" applyFill="1" applyAlignment="1">
      <alignment horizontal="right"/>
      <protection/>
    </xf>
    <xf numFmtId="0" fontId="2" fillId="0" borderId="0" xfId="53" applyFont="1" applyFill="1">
      <alignment/>
      <protection/>
    </xf>
    <xf numFmtId="0" fontId="2" fillId="0" borderId="0" xfId="0" applyFont="1" applyFill="1" applyAlignment="1">
      <alignment/>
    </xf>
    <xf numFmtId="4" fontId="5" fillId="0" borderId="0" xfId="52" applyNumberFormat="1" applyFont="1" applyFill="1" applyAlignment="1">
      <alignment vertical="center"/>
      <protection/>
    </xf>
    <xf numFmtId="0" fontId="7" fillId="0" borderId="0" xfId="0" applyFont="1" applyFill="1" applyAlignment="1">
      <alignment/>
    </xf>
    <xf numFmtId="4" fontId="5" fillId="0" borderId="0" xfId="52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3" xfId="52" applyFont="1" applyFill="1" applyBorder="1" applyAlignment="1">
      <alignment horizontal="center" vertical="center"/>
      <protection/>
    </xf>
    <xf numFmtId="0" fontId="3" fillId="0" borderId="0" xfId="53" applyFont="1" applyFill="1" applyAlignment="1">
      <alignment horizontal="center"/>
      <protection/>
    </xf>
    <xf numFmtId="4" fontId="21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4" fontId="21" fillId="0" borderId="0" xfId="53" applyNumberFormat="1" applyFont="1" applyFill="1">
      <alignment/>
      <protection/>
    </xf>
    <xf numFmtId="4" fontId="22" fillId="0" borderId="0" xfId="53" applyNumberFormat="1" applyFont="1" applyFill="1">
      <alignment/>
      <protection/>
    </xf>
    <xf numFmtId="4" fontId="23" fillId="0" borderId="0" xfId="53" applyNumberFormat="1" applyFont="1" applyFill="1">
      <alignment/>
      <protection/>
    </xf>
    <xf numFmtId="4" fontId="21" fillId="0" borderId="0" xfId="52" applyNumberFormat="1" applyFont="1" applyFill="1">
      <alignment/>
      <protection/>
    </xf>
    <xf numFmtId="4" fontId="22" fillId="0" borderId="0" xfId="52" applyNumberFormat="1" applyFont="1" applyFill="1">
      <alignment/>
      <protection/>
    </xf>
    <xf numFmtId="4" fontId="23" fillId="0" borderId="0" xfId="52" applyNumberFormat="1" applyFont="1" applyFill="1">
      <alignment/>
      <protection/>
    </xf>
    <xf numFmtId="4" fontId="24" fillId="0" borderId="0" xfId="52" applyNumberFormat="1" applyFont="1" applyFill="1">
      <alignment/>
      <protection/>
    </xf>
    <xf numFmtId="4" fontId="23" fillId="0" borderId="0" xfId="52" applyNumberFormat="1" applyFont="1" applyFill="1" applyAlignment="1">
      <alignment vertical="center"/>
      <protection/>
    </xf>
    <xf numFmtId="4" fontId="20" fillId="0" borderId="0" xfId="53" applyNumberFormat="1" applyFont="1" applyFill="1">
      <alignment/>
      <protection/>
    </xf>
    <xf numFmtId="4" fontId="9" fillId="0" borderId="0" xfId="53" applyNumberFormat="1" applyFont="1" applyFill="1">
      <alignment/>
      <protection/>
    </xf>
    <xf numFmtId="4" fontId="3" fillId="0" borderId="0" xfId="52" applyNumberFormat="1" applyFont="1" applyFill="1" applyAlignment="1">
      <alignment horizontal="center"/>
      <protection/>
    </xf>
    <xf numFmtId="4" fontId="25" fillId="0" borderId="0" xfId="52" applyNumberFormat="1" applyFont="1" applyFill="1" applyAlignment="1">
      <alignment vertical="center"/>
      <protection/>
    </xf>
    <xf numFmtId="4" fontId="5" fillId="0" borderId="11" xfId="52" applyNumberFormat="1" applyFont="1" applyFill="1" applyBorder="1" applyAlignment="1">
      <alignment horizontal="right" vertical="center"/>
      <protection/>
    </xf>
    <xf numFmtId="4" fontId="5" fillId="0" borderId="11" xfId="52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1" fontId="26" fillId="0" borderId="0" xfId="0" applyNumberFormat="1" applyFont="1" applyFill="1" applyAlignment="1">
      <alignment horizontal="center"/>
    </xf>
    <xf numFmtId="1" fontId="9" fillId="0" borderId="14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4" fontId="28" fillId="0" borderId="0" xfId="0" applyNumberFormat="1" applyFont="1" applyFill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 wrapText="1"/>
    </xf>
    <xf numFmtId="0" fontId="27" fillId="0" borderId="1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vertical="center" wrapText="1"/>
    </xf>
    <xf numFmtId="0" fontId="32" fillId="0" borderId="16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vertical="center" wrapText="1"/>
    </xf>
    <xf numFmtId="0" fontId="32" fillId="0" borderId="13" xfId="52" applyFont="1" applyFill="1" applyBorder="1" applyAlignment="1">
      <alignment vertical="center" wrapText="1"/>
      <protection/>
    </xf>
    <xf numFmtId="0" fontId="34" fillId="0" borderId="10" xfId="0" applyFont="1" applyFill="1" applyBorder="1" applyAlignment="1">
      <alignment vertical="center" wrapText="1"/>
    </xf>
    <xf numFmtId="0" fontId="34" fillId="0" borderId="16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4" fontId="32" fillId="0" borderId="13" xfId="0" applyNumberFormat="1" applyFont="1" applyFill="1" applyBorder="1" applyAlignment="1">
      <alignment vertical="center" wrapText="1"/>
    </xf>
    <xf numFmtId="4" fontId="32" fillId="0" borderId="10" xfId="0" applyNumberFormat="1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7" fillId="0" borderId="21" xfId="0" applyFont="1" applyFill="1" applyBorder="1" applyAlignment="1">
      <alignment horizontal="center" vertical="center"/>
    </xf>
    <xf numFmtId="0" fontId="32" fillId="0" borderId="10" xfId="52" applyFont="1" applyFill="1" applyBorder="1" applyAlignment="1">
      <alignment vertical="center" wrapText="1"/>
      <protection/>
    </xf>
    <xf numFmtId="0" fontId="12" fillId="0" borderId="22" xfId="0" applyFont="1" applyFill="1" applyBorder="1" applyAlignment="1">
      <alignment vertical="center"/>
    </xf>
    <xf numFmtId="4" fontId="3" fillId="0" borderId="0" xfId="52" applyNumberFormat="1" applyFont="1" applyFill="1" applyBorder="1" applyAlignment="1">
      <alignment vertical="center"/>
      <protection/>
    </xf>
    <xf numFmtId="4" fontId="3" fillId="0" borderId="0" xfId="52" applyNumberFormat="1" applyFont="1" applyFill="1" applyAlignment="1">
      <alignment vertical="center"/>
      <protection/>
    </xf>
    <xf numFmtId="4" fontId="22" fillId="0" borderId="0" xfId="52" applyNumberFormat="1" applyFont="1" applyFill="1" applyAlignment="1">
      <alignment vertical="center"/>
      <protection/>
    </xf>
    <xf numFmtId="4" fontId="13" fillId="0" borderId="0" xfId="52" applyNumberFormat="1" applyFont="1" applyFill="1" applyAlignment="1">
      <alignment vertical="center"/>
      <protection/>
    </xf>
    <xf numFmtId="0" fontId="13" fillId="0" borderId="0" xfId="52" applyFont="1" applyFill="1">
      <alignment/>
      <protection/>
    </xf>
    <xf numFmtId="0" fontId="35" fillId="0" borderId="17" xfId="0" applyFont="1" applyFill="1" applyBorder="1" applyAlignment="1">
      <alignment vertical="center" wrapText="1"/>
    </xf>
    <xf numFmtId="0" fontId="2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horizontal="center" vertical="center"/>
      <protection/>
    </xf>
    <xf numFmtId="4" fontId="9" fillId="0" borderId="0" xfId="53" applyNumberFormat="1" applyFont="1" applyFill="1" applyAlignment="1">
      <alignment vertical="center"/>
      <protection/>
    </xf>
    <xf numFmtId="4" fontId="3" fillId="0" borderId="0" xfId="53" applyNumberFormat="1" applyFont="1" applyFill="1" applyAlignment="1">
      <alignment vertical="center"/>
      <protection/>
    </xf>
    <xf numFmtId="4" fontId="2" fillId="0" borderId="0" xfId="53" applyNumberFormat="1" applyFont="1" applyFill="1" applyAlignment="1">
      <alignment vertical="center"/>
      <protection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vertical="center"/>
    </xf>
    <xf numFmtId="0" fontId="35" fillId="0" borderId="10" xfId="0" applyFont="1" applyFill="1" applyBorder="1" applyAlignment="1">
      <alignment vertical="center"/>
    </xf>
    <xf numFmtId="4" fontId="35" fillId="0" borderId="10" xfId="0" applyNumberFormat="1" applyFont="1" applyFill="1" applyBorder="1" applyAlignment="1">
      <alignment vertical="center"/>
    </xf>
    <xf numFmtId="4" fontId="34" fillId="0" borderId="10" xfId="0" applyNumberFormat="1" applyFont="1" applyFill="1" applyBorder="1" applyAlignment="1">
      <alignment vertical="center" wrapText="1"/>
    </xf>
    <xf numFmtId="0" fontId="35" fillId="0" borderId="10" xfId="0" applyFont="1" applyFill="1" applyBorder="1" applyAlignment="1">
      <alignment vertical="center" wrapText="1"/>
    </xf>
    <xf numFmtId="4" fontId="35" fillId="0" borderId="10" xfId="0" applyNumberFormat="1" applyFont="1" applyFill="1" applyBorder="1" applyAlignment="1">
      <alignment vertical="center" wrapText="1"/>
    </xf>
    <xf numFmtId="4" fontId="35" fillId="0" borderId="16" xfId="0" applyNumberFormat="1" applyFont="1" applyFill="1" applyBorder="1" applyAlignment="1">
      <alignment vertical="center" wrapText="1"/>
    </xf>
    <xf numFmtId="4" fontId="34" fillId="0" borderId="16" xfId="0" applyNumberFormat="1" applyFont="1" applyFill="1" applyBorder="1" applyAlignment="1">
      <alignment vertical="center" wrapText="1"/>
    </xf>
    <xf numFmtId="4" fontId="35" fillId="0" borderId="13" xfId="0" applyNumberFormat="1" applyFont="1" applyFill="1" applyBorder="1" applyAlignment="1">
      <alignment vertical="center" wrapText="1"/>
    </xf>
    <xf numFmtId="0" fontId="34" fillId="0" borderId="17" xfId="0" applyFont="1" applyFill="1" applyBorder="1" applyAlignment="1">
      <alignment vertical="center" wrapText="1"/>
    </xf>
    <xf numFmtId="4" fontId="34" fillId="0" borderId="13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" fontId="32" fillId="0" borderId="10" xfId="0" applyNumberFormat="1" applyFont="1" applyFill="1" applyBorder="1" applyAlignment="1">
      <alignment vertical="center"/>
    </xf>
    <xf numFmtId="4" fontId="32" fillId="0" borderId="13" xfId="0" applyNumberFormat="1" applyFont="1" applyFill="1" applyBorder="1" applyAlignment="1">
      <alignment vertical="center"/>
    </xf>
    <xf numFmtId="0" fontId="32" fillId="0" borderId="11" xfId="52" applyFont="1" applyFill="1" applyBorder="1" applyAlignment="1">
      <alignment vertical="center" wrapText="1"/>
      <protection/>
    </xf>
    <xf numFmtId="4" fontId="32" fillId="0" borderId="11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2" fillId="0" borderId="23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" fontId="35" fillId="0" borderId="13" xfId="0" applyNumberFormat="1" applyFont="1" applyFill="1" applyBorder="1" applyAlignment="1">
      <alignment vertical="center"/>
    </xf>
    <xf numFmtId="4" fontId="34" fillId="0" borderId="13" xfId="0" applyNumberFormat="1" applyFont="1" applyFill="1" applyBorder="1" applyAlignment="1">
      <alignment vertical="center"/>
    </xf>
    <xf numFmtId="49" fontId="2" fillId="0" borderId="0" xfId="53" applyNumberFormat="1" applyFont="1" applyFill="1">
      <alignment/>
      <protection/>
    </xf>
    <xf numFmtId="49" fontId="9" fillId="0" borderId="0" xfId="53" applyNumberFormat="1" applyFont="1" applyFill="1">
      <alignment/>
      <protection/>
    </xf>
    <xf numFmtId="49" fontId="9" fillId="0" borderId="0" xfId="53" applyNumberFormat="1" applyFont="1" applyFill="1" applyAlignment="1">
      <alignment horizontal="center"/>
      <protection/>
    </xf>
    <xf numFmtId="49" fontId="3" fillId="0" borderId="0" xfId="53" applyNumberFormat="1" applyFont="1" applyFill="1">
      <alignment/>
      <protection/>
    </xf>
    <xf numFmtId="49" fontId="9" fillId="0" borderId="0" xfId="0" applyNumberFormat="1" applyFont="1" applyFill="1" applyAlignment="1">
      <alignment/>
    </xf>
    <xf numFmtId="0" fontId="7" fillId="0" borderId="0" xfId="58" applyFont="1" applyFill="1" applyAlignment="1">
      <alignment horizontal="left"/>
      <protection/>
    </xf>
    <xf numFmtId="49" fontId="3" fillId="0" borderId="0" xfId="53" applyNumberFormat="1" applyFont="1" applyFill="1" applyAlignment="1">
      <alignment horizontal="center"/>
      <protection/>
    </xf>
    <xf numFmtId="49" fontId="3" fillId="0" borderId="0" xfId="52" applyNumberFormat="1" applyFont="1" applyFill="1">
      <alignment/>
      <protection/>
    </xf>
    <xf numFmtId="4" fontId="41" fillId="0" borderId="0" xfId="0" applyNumberFormat="1" applyFont="1" applyFill="1" applyAlignment="1">
      <alignment/>
    </xf>
    <xf numFmtId="4" fontId="20" fillId="0" borderId="0" xfId="0" applyNumberFormat="1" applyFont="1" applyFill="1" applyAlignment="1">
      <alignment/>
    </xf>
    <xf numFmtId="4" fontId="42" fillId="0" borderId="0" xfId="0" applyNumberFormat="1" applyFont="1" applyFill="1" applyAlignment="1">
      <alignment/>
    </xf>
    <xf numFmtId="4" fontId="29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44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40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/>
    </xf>
    <xf numFmtId="4" fontId="45" fillId="0" borderId="0" xfId="0" applyNumberFormat="1" applyFont="1" applyFill="1" applyAlignment="1">
      <alignment/>
    </xf>
    <xf numFmtId="49" fontId="16" fillId="0" borderId="0" xfId="53" applyNumberFormat="1" applyFont="1" applyFill="1">
      <alignment/>
      <protection/>
    </xf>
    <xf numFmtId="49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9" fontId="4" fillId="0" borderId="0" xfId="55" applyNumberFormat="1" applyFont="1" applyFill="1">
      <alignment/>
      <protection/>
    </xf>
    <xf numFmtId="49" fontId="40" fillId="0" borderId="0" xfId="55" applyNumberFormat="1" applyFont="1" applyFill="1">
      <alignment/>
      <protection/>
    </xf>
    <xf numFmtId="49" fontId="40" fillId="0" borderId="0" xfId="55" applyNumberFormat="1" applyFont="1" applyFill="1" applyAlignment="1">
      <alignment horizontal="center"/>
      <protection/>
    </xf>
    <xf numFmtId="0" fontId="40" fillId="0" borderId="0" xfId="0" applyFont="1" applyFill="1" applyAlignment="1">
      <alignment horizontal="left"/>
    </xf>
    <xf numFmtId="0" fontId="40" fillId="0" borderId="0" xfId="53" applyFont="1" applyFill="1">
      <alignment/>
      <protection/>
    </xf>
    <xf numFmtId="4" fontId="2" fillId="0" borderId="0" xfId="0" applyNumberFormat="1" applyFont="1" applyFill="1" applyAlignment="1">
      <alignment/>
    </xf>
    <xf numFmtId="49" fontId="9" fillId="0" borderId="0" xfId="55" applyNumberFormat="1" applyFont="1" applyFill="1">
      <alignment/>
      <protection/>
    </xf>
    <xf numFmtId="49" fontId="9" fillId="0" borderId="0" xfId="55" applyNumberFormat="1" applyFont="1" applyFill="1" applyAlignment="1">
      <alignment horizontal="center"/>
      <protection/>
    </xf>
    <xf numFmtId="0" fontId="7" fillId="0" borderId="0" xfId="53" applyFont="1" applyFill="1">
      <alignment/>
      <protection/>
    </xf>
    <xf numFmtId="49" fontId="3" fillId="0" borderId="0" xfId="55" applyNumberFormat="1" applyFont="1" applyFill="1">
      <alignment/>
      <protection/>
    </xf>
    <xf numFmtId="49" fontId="7" fillId="0" borderId="0" xfId="55" applyNumberFormat="1" applyFont="1" applyFill="1">
      <alignment/>
      <protection/>
    </xf>
    <xf numFmtId="49" fontId="7" fillId="0" borderId="0" xfId="55" applyNumberFormat="1" applyFont="1" applyFill="1" applyAlignment="1">
      <alignment horizontal="center"/>
      <protection/>
    </xf>
    <xf numFmtId="49" fontId="9" fillId="0" borderId="18" xfId="52" applyNumberFormat="1" applyFont="1" applyFill="1" applyBorder="1">
      <alignment/>
      <protection/>
    </xf>
    <xf numFmtId="49" fontId="9" fillId="0" borderId="18" xfId="52" applyNumberFormat="1" applyFont="1" applyFill="1" applyBorder="1" applyAlignment="1">
      <alignment horizontal="center"/>
      <protection/>
    </xf>
    <xf numFmtId="49" fontId="9" fillId="0" borderId="19" xfId="52" applyNumberFormat="1" applyFont="1" applyFill="1" applyBorder="1">
      <alignment/>
      <protection/>
    </xf>
    <xf numFmtId="49" fontId="9" fillId="0" borderId="19" xfId="52" applyNumberFormat="1" applyFont="1" applyFill="1" applyBorder="1" applyAlignment="1">
      <alignment horizontal="center"/>
      <protection/>
    </xf>
    <xf numFmtId="49" fontId="9" fillId="0" borderId="12" xfId="52" applyNumberFormat="1" applyFont="1" applyFill="1" applyBorder="1" applyAlignment="1">
      <alignment horizontal="center" vertical="center"/>
      <protection/>
    </xf>
    <xf numFmtId="49" fontId="5" fillId="0" borderId="13" xfId="52" applyNumberFormat="1" applyFont="1" applyFill="1" applyBorder="1" applyAlignment="1">
      <alignment horizontal="center" vertical="center"/>
      <protection/>
    </xf>
    <xf numFmtId="4" fontId="5" fillId="0" borderId="12" xfId="52" applyNumberFormat="1" applyFont="1" applyFill="1" applyBorder="1" applyAlignment="1">
      <alignment horizontal="right" vertical="top"/>
      <protection/>
    </xf>
    <xf numFmtId="4" fontId="23" fillId="0" borderId="0" xfId="0" applyNumberFormat="1" applyFont="1" applyFill="1" applyAlignment="1">
      <alignment/>
    </xf>
    <xf numFmtId="49" fontId="5" fillId="0" borderId="18" xfId="52" applyNumberFormat="1" applyFont="1" applyFill="1" applyBorder="1" applyAlignment="1">
      <alignment horizontal="center" vertical="center"/>
      <protection/>
    </xf>
    <xf numFmtId="49" fontId="5" fillId="0" borderId="11" xfId="52" applyNumberFormat="1" applyFont="1" applyFill="1" applyBorder="1" applyAlignment="1">
      <alignment horizontal="center" vertical="center"/>
      <protection/>
    </xf>
    <xf numFmtId="49" fontId="3" fillId="0" borderId="18" xfId="52" applyNumberFormat="1" applyFont="1" applyFill="1" applyBorder="1" applyAlignment="1">
      <alignment horizontal="center" vertical="center"/>
      <protection/>
    </xf>
    <xf numFmtId="49" fontId="3" fillId="0" borderId="23" xfId="52" applyNumberFormat="1" applyFont="1" applyFill="1" applyBorder="1" applyAlignment="1">
      <alignment horizontal="center" vertical="center"/>
      <protection/>
    </xf>
    <xf numFmtId="49" fontId="3" fillId="0" borderId="11" xfId="52" applyNumberFormat="1" applyFont="1" applyFill="1" applyBorder="1" applyAlignment="1">
      <alignment horizontal="center" vertical="center"/>
      <protection/>
    </xf>
    <xf numFmtId="4" fontId="3" fillId="0" borderId="12" xfId="52" applyNumberFormat="1" applyFont="1" applyFill="1" applyBorder="1" applyAlignment="1">
      <alignment horizontal="right" vertical="top"/>
      <protection/>
    </xf>
    <xf numFmtId="49" fontId="3" fillId="0" borderId="15" xfId="52" applyNumberFormat="1" applyFont="1" applyFill="1" applyBorder="1" applyAlignment="1">
      <alignment horizontal="center" vertical="center"/>
      <protection/>
    </xf>
    <xf numFmtId="49" fontId="3" fillId="0" borderId="19" xfId="52" applyNumberFormat="1" applyFont="1" applyFill="1" applyBorder="1" applyAlignment="1">
      <alignment horizontal="center" vertical="center"/>
      <protection/>
    </xf>
    <xf numFmtId="49" fontId="3" fillId="0" borderId="21" xfId="52" applyNumberFormat="1" applyFont="1" applyFill="1" applyBorder="1" applyAlignment="1">
      <alignment horizontal="center" vertical="center"/>
      <protection/>
    </xf>
    <xf numFmtId="49" fontId="3" fillId="0" borderId="20" xfId="52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4" fontId="41" fillId="0" borderId="0" xfId="0" applyNumberFormat="1" applyFont="1" applyFill="1" applyAlignment="1">
      <alignment vertical="center"/>
    </xf>
    <xf numFmtId="4" fontId="25" fillId="0" borderId="0" xfId="0" applyNumberFormat="1" applyFont="1" applyFill="1" applyAlignment="1">
      <alignment vertical="center"/>
    </xf>
    <xf numFmtId="49" fontId="5" fillId="0" borderId="0" xfId="52" applyNumberFormat="1" applyFont="1" applyFill="1" applyBorder="1" applyAlignment="1">
      <alignment horizontal="left" vertical="center"/>
      <protection/>
    </xf>
    <xf numFmtId="49" fontId="5" fillId="0" borderId="0" xfId="52" applyNumberFormat="1" applyFont="1" applyFill="1" applyBorder="1" applyAlignment="1">
      <alignment horizontal="center" vertical="center"/>
      <protection/>
    </xf>
    <xf numFmtId="4" fontId="5" fillId="0" borderId="0" xfId="52" applyNumberFormat="1" applyFont="1" applyFill="1" applyBorder="1" applyAlignment="1">
      <alignment horizontal="right" vertical="center"/>
      <protection/>
    </xf>
    <xf numFmtId="49" fontId="5" fillId="0" borderId="12" xfId="52" applyNumberFormat="1" applyFont="1" applyFill="1" applyBorder="1" applyAlignment="1">
      <alignment horizontal="center" vertical="center"/>
      <protection/>
    </xf>
    <xf numFmtId="4" fontId="5" fillId="0" borderId="20" xfId="52" applyNumberFormat="1" applyFont="1" applyFill="1" applyBorder="1" applyAlignment="1">
      <alignment horizontal="right" vertical="top"/>
      <protection/>
    </xf>
    <xf numFmtId="0" fontId="11" fillId="0" borderId="0" xfId="0" applyFont="1" applyFill="1" applyAlignment="1">
      <alignment/>
    </xf>
    <xf numFmtId="4" fontId="47" fillId="0" borderId="0" xfId="0" applyNumberFormat="1" applyFont="1" applyFill="1" applyAlignment="1">
      <alignment/>
    </xf>
    <xf numFmtId="4" fontId="3" fillId="0" borderId="20" xfId="52" applyNumberFormat="1" applyFont="1" applyFill="1" applyBorder="1" applyAlignment="1">
      <alignment horizontal="right" vertical="top"/>
      <protection/>
    </xf>
    <xf numFmtId="4" fontId="48" fillId="0" borderId="0" xfId="0" applyNumberFormat="1" applyFont="1" applyFill="1" applyAlignment="1">
      <alignment/>
    </xf>
    <xf numFmtId="49" fontId="3" fillId="0" borderId="12" xfId="52" applyNumberFormat="1" applyFont="1" applyFill="1" applyBorder="1" applyAlignment="1">
      <alignment horizontal="center" vertical="center"/>
      <protection/>
    </xf>
    <xf numFmtId="4" fontId="5" fillId="0" borderId="20" xfId="52" applyNumberFormat="1" applyFont="1" applyFill="1" applyBorder="1" applyAlignment="1">
      <alignment horizontal="right" vertical="center"/>
      <protection/>
    </xf>
    <xf numFmtId="49" fontId="3" fillId="0" borderId="0" xfId="0" applyNumberFormat="1" applyFont="1" applyFill="1" applyAlignment="1">
      <alignment/>
    </xf>
    <xf numFmtId="49" fontId="9" fillId="0" borderId="0" xfId="52" applyNumberFormat="1" applyFont="1" applyFill="1">
      <alignment/>
      <protection/>
    </xf>
    <xf numFmtId="49" fontId="9" fillId="0" borderId="0" xfId="52" applyNumberFormat="1" applyFont="1" applyFill="1" applyAlignment="1">
      <alignment horizontal="center"/>
      <protection/>
    </xf>
    <xf numFmtId="4" fontId="43" fillId="0" borderId="0" xfId="52" applyNumberFormat="1" applyFont="1" applyFill="1">
      <alignment/>
      <protection/>
    </xf>
    <xf numFmtId="4" fontId="42" fillId="0" borderId="0" xfId="52" applyNumberFormat="1" applyFont="1" applyFill="1">
      <alignment/>
      <protection/>
    </xf>
    <xf numFmtId="164" fontId="9" fillId="0" borderId="0" xfId="52" applyNumberFormat="1" applyFont="1" applyFill="1">
      <alignment/>
      <protection/>
    </xf>
    <xf numFmtId="4" fontId="49" fillId="0" borderId="0" xfId="52" applyNumberFormat="1" applyFont="1" applyFill="1">
      <alignment/>
      <protection/>
    </xf>
    <xf numFmtId="4" fontId="25" fillId="0" borderId="0" xfId="52" applyNumberFormat="1" applyFont="1" applyFill="1">
      <alignment/>
      <protection/>
    </xf>
    <xf numFmtId="49" fontId="5" fillId="0" borderId="0" xfId="52" applyNumberFormat="1" applyFont="1" applyFill="1">
      <alignment/>
      <protection/>
    </xf>
    <xf numFmtId="49" fontId="12" fillId="0" borderId="0" xfId="52" applyNumberFormat="1" applyFont="1" applyFill="1" applyAlignment="1">
      <alignment horizontal="center"/>
      <protection/>
    </xf>
    <xf numFmtId="4" fontId="5" fillId="0" borderId="0" xfId="52" applyNumberFormat="1" applyFont="1" applyFill="1">
      <alignment/>
      <protection/>
    </xf>
    <xf numFmtId="4" fontId="41" fillId="0" borderId="0" xfId="52" applyNumberFormat="1" applyFont="1" applyFill="1">
      <alignment/>
      <protection/>
    </xf>
    <xf numFmtId="4" fontId="50" fillId="0" borderId="0" xfId="52" applyNumberFormat="1" applyFont="1" applyFill="1">
      <alignment/>
      <protection/>
    </xf>
    <xf numFmtId="49" fontId="7" fillId="0" borderId="0" xfId="52" applyNumberFormat="1" applyFont="1" applyFill="1">
      <alignment/>
      <protection/>
    </xf>
    <xf numFmtId="4" fontId="3" fillId="0" borderId="0" xfId="52" applyNumberFormat="1" applyFont="1" applyFill="1">
      <alignment/>
      <protection/>
    </xf>
    <xf numFmtId="49" fontId="6" fillId="0" borderId="0" xfId="0" applyNumberFormat="1" applyFont="1" applyFill="1" applyAlignment="1">
      <alignment horizontal="left"/>
    </xf>
    <xf numFmtId="4" fontId="51" fillId="0" borderId="0" xfId="52" applyNumberFormat="1" applyFont="1" applyFill="1">
      <alignment/>
      <protection/>
    </xf>
    <xf numFmtId="49" fontId="6" fillId="0" borderId="0" xfId="53" applyNumberFormat="1" applyFont="1" applyFill="1">
      <alignment/>
      <protection/>
    </xf>
    <xf numFmtId="4" fontId="29" fillId="0" borderId="0" xfId="52" applyNumberFormat="1" applyFont="1" applyFill="1">
      <alignment/>
      <protection/>
    </xf>
    <xf numFmtId="49" fontId="40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40" fillId="0" borderId="0" xfId="53" applyNumberFormat="1" applyFont="1" applyFill="1">
      <alignment/>
      <protection/>
    </xf>
    <xf numFmtId="4" fontId="20" fillId="0" borderId="0" xfId="52" applyNumberFormat="1" applyFont="1" applyFill="1">
      <alignment/>
      <protection/>
    </xf>
    <xf numFmtId="4" fontId="9" fillId="0" borderId="0" xfId="52" applyNumberFormat="1" applyFont="1" applyFill="1">
      <alignment/>
      <protection/>
    </xf>
    <xf numFmtId="4" fontId="45" fillId="0" borderId="0" xfId="52" applyNumberFormat="1" applyFont="1" applyFill="1">
      <alignment/>
      <protection/>
    </xf>
    <xf numFmtId="49" fontId="17" fillId="0" borderId="0" xfId="52" applyNumberFormat="1" applyFont="1" applyFill="1">
      <alignment/>
      <protection/>
    </xf>
    <xf numFmtId="49" fontId="5" fillId="0" borderId="0" xfId="52" applyNumberFormat="1" applyFont="1" applyFill="1" applyBorder="1">
      <alignment/>
      <protection/>
    </xf>
    <xf numFmtId="49" fontId="5" fillId="0" borderId="0" xfId="52" applyNumberFormat="1" applyFont="1" applyFill="1" applyBorder="1" applyAlignment="1">
      <alignment horizontal="center"/>
      <protection/>
    </xf>
    <xf numFmtId="4" fontId="44" fillId="0" borderId="0" xfId="52" applyNumberFormat="1" applyFont="1" applyFill="1">
      <alignment/>
      <protection/>
    </xf>
    <xf numFmtId="4" fontId="52" fillId="0" borderId="0" xfId="52" applyNumberFormat="1" applyFont="1" applyFill="1">
      <alignment/>
      <protection/>
    </xf>
    <xf numFmtId="49" fontId="15" fillId="0" borderId="0" xfId="52" applyNumberFormat="1" applyFont="1" applyFill="1">
      <alignment/>
      <protection/>
    </xf>
    <xf numFmtId="49" fontId="15" fillId="0" borderId="0" xfId="52" applyNumberFormat="1" applyFont="1" applyFill="1" applyAlignment="1">
      <alignment horizontal="center"/>
      <protection/>
    </xf>
    <xf numFmtId="4" fontId="53" fillId="0" borderId="0" xfId="52" applyNumberFormat="1" applyFont="1" applyFill="1">
      <alignment/>
      <protection/>
    </xf>
    <xf numFmtId="4" fontId="54" fillId="0" borderId="0" xfId="52" applyNumberFormat="1" applyFont="1" applyFill="1">
      <alignment/>
      <protection/>
    </xf>
    <xf numFmtId="49" fontId="5" fillId="0" borderId="23" xfId="52" applyNumberFormat="1" applyFont="1" applyFill="1" applyBorder="1" applyAlignment="1">
      <alignment horizontal="center" vertical="center"/>
      <protection/>
    </xf>
    <xf numFmtId="0" fontId="5" fillId="0" borderId="0" xfId="52" applyFont="1" applyFill="1">
      <alignment/>
      <protection/>
    </xf>
    <xf numFmtId="49" fontId="5" fillId="0" borderId="10" xfId="52" applyNumberFormat="1" applyFont="1" applyFill="1" applyBorder="1" applyAlignment="1">
      <alignment vertical="center"/>
      <protection/>
    </xf>
    <xf numFmtId="49" fontId="3" fillId="0" borderId="22" xfId="52" applyNumberFormat="1" applyFont="1" applyFill="1" applyBorder="1" applyAlignment="1">
      <alignment horizontal="center" vertical="center"/>
      <protection/>
    </xf>
    <xf numFmtId="49" fontId="20" fillId="0" borderId="11" xfId="52" applyNumberFormat="1" applyFont="1" applyFill="1" applyBorder="1" applyAlignment="1">
      <alignment horizontal="center" vertical="center"/>
      <protection/>
    </xf>
    <xf numFmtId="4" fontId="41" fillId="0" borderId="0" xfId="52" applyNumberFormat="1" applyFont="1" applyFill="1" applyAlignment="1">
      <alignment vertical="center"/>
      <protection/>
    </xf>
    <xf numFmtId="49" fontId="5" fillId="0" borderId="0" xfId="52" applyNumberFormat="1" applyFont="1" applyFill="1" applyBorder="1" applyAlignment="1">
      <alignment vertical="center"/>
      <protection/>
    </xf>
    <xf numFmtId="49" fontId="3" fillId="0" borderId="0" xfId="52" applyNumberFormat="1" applyFont="1" applyFill="1" applyBorder="1" applyAlignment="1">
      <alignment horizontal="center" vertical="center"/>
      <protection/>
    </xf>
    <xf numFmtId="49" fontId="20" fillId="0" borderId="0" xfId="52" applyNumberFormat="1" applyFont="1" applyFill="1" applyBorder="1" applyAlignment="1">
      <alignment horizontal="center" vertical="center"/>
      <protection/>
    </xf>
    <xf numFmtId="49" fontId="9" fillId="0" borderId="14" xfId="52" applyNumberFormat="1" applyFont="1" applyFill="1" applyBorder="1">
      <alignment/>
      <protection/>
    </xf>
    <xf numFmtId="49" fontId="9" fillId="0" borderId="23" xfId="52" applyNumberFormat="1" applyFont="1" applyFill="1" applyBorder="1" applyAlignment="1">
      <alignment horizontal="center"/>
      <protection/>
    </xf>
    <xf numFmtId="49" fontId="9" fillId="0" borderId="15" xfId="52" applyNumberFormat="1" applyFont="1" applyFill="1" applyBorder="1">
      <alignment/>
      <protection/>
    </xf>
    <xf numFmtId="49" fontId="9" fillId="0" borderId="21" xfId="52" applyNumberFormat="1" applyFont="1" applyFill="1" applyBorder="1" applyAlignment="1">
      <alignment horizontal="center"/>
      <protection/>
    </xf>
    <xf numFmtId="49" fontId="9" fillId="0" borderId="15" xfId="52" applyNumberFormat="1" applyFont="1" applyFill="1" applyBorder="1" applyAlignment="1">
      <alignment horizontal="center" vertical="center"/>
      <protection/>
    </xf>
    <xf numFmtId="49" fontId="9" fillId="0" borderId="19" xfId="52" applyNumberFormat="1" applyFont="1" applyFill="1" applyBorder="1" applyAlignment="1">
      <alignment horizontal="center" vertical="center"/>
      <protection/>
    </xf>
    <xf numFmtId="49" fontId="9" fillId="0" borderId="21" xfId="52" applyNumberFormat="1" applyFont="1" applyFill="1" applyBorder="1" applyAlignment="1">
      <alignment horizontal="center" vertical="center"/>
      <protection/>
    </xf>
    <xf numFmtId="0" fontId="9" fillId="0" borderId="19" xfId="52" applyFont="1" applyFill="1" applyBorder="1" applyAlignment="1">
      <alignment horizontal="center" vertical="top"/>
      <protection/>
    </xf>
    <xf numFmtId="0" fontId="10" fillId="0" borderId="18" xfId="52" applyFont="1" applyFill="1" applyBorder="1" applyAlignment="1">
      <alignment vertical="center" wrapText="1"/>
      <protection/>
    </xf>
    <xf numFmtId="49" fontId="3" fillId="0" borderId="0" xfId="52" applyNumberFormat="1" applyFont="1" applyFill="1" applyBorder="1" applyAlignment="1">
      <alignment horizontal="left" vertical="center"/>
      <protection/>
    </xf>
    <xf numFmtId="49" fontId="3" fillId="0" borderId="0" xfId="56" applyNumberFormat="1" applyFont="1" applyFill="1">
      <alignment/>
      <protection/>
    </xf>
    <xf numFmtId="49" fontId="31" fillId="0" borderId="0" xfId="56" applyNumberFormat="1" applyFont="1" applyFill="1">
      <alignment/>
      <protection/>
    </xf>
    <xf numFmtId="49" fontId="7" fillId="0" borderId="0" xfId="56" applyNumberFormat="1" applyFont="1" applyFill="1" applyAlignment="1">
      <alignment horizontal="center"/>
      <protection/>
    </xf>
    <xf numFmtId="49" fontId="37" fillId="0" borderId="0" xfId="52" applyNumberFormat="1" applyFont="1" applyFill="1">
      <alignment/>
      <protection/>
    </xf>
    <xf numFmtId="49" fontId="7" fillId="0" borderId="0" xfId="56" applyNumberFormat="1" applyFont="1" applyFill="1">
      <alignment/>
      <protection/>
    </xf>
    <xf numFmtId="49" fontId="4" fillId="0" borderId="0" xfId="52" applyNumberFormat="1" applyFont="1" applyFill="1">
      <alignment/>
      <protection/>
    </xf>
    <xf numFmtId="49" fontId="13" fillId="0" borderId="0" xfId="56" applyNumberFormat="1" applyFont="1" applyFill="1" applyAlignment="1">
      <alignment horizontal="center"/>
      <protection/>
    </xf>
    <xf numFmtId="49" fontId="3" fillId="0" borderId="0" xfId="0" applyNumberFormat="1" applyFont="1" applyFill="1" applyBorder="1" applyAlignment="1">
      <alignment vertical="center"/>
    </xf>
    <xf numFmtId="49" fontId="7" fillId="0" borderId="0" xfId="56" applyNumberFormat="1" applyFont="1" applyFill="1" applyBorder="1" applyAlignment="1">
      <alignment horizontal="center"/>
      <protection/>
    </xf>
    <xf numFmtId="4" fontId="55" fillId="0" borderId="0" xfId="52" applyNumberFormat="1" applyFont="1" applyFill="1" applyAlignment="1">
      <alignment vertical="center"/>
      <protection/>
    </xf>
    <xf numFmtId="4" fontId="56" fillId="0" borderId="0" xfId="52" applyNumberFormat="1" applyFont="1" applyFill="1" applyAlignment="1">
      <alignment vertical="center"/>
      <protection/>
    </xf>
    <xf numFmtId="49" fontId="15" fillId="0" borderId="0" xfId="56" applyNumberFormat="1" applyFont="1" applyFill="1">
      <alignment/>
      <protection/>
    </xf>
    <xf numFmtId="49" fontId="57" fillId="0" borderId="0" xfId="56" applyNumberFormat="1" applyFont="1" applyFill="1">
      <alignment/>
      <protection/>
    </xf>
    <xf numFmtId="49" fontId="16" fillId="0" borderId="0" xfId="56" applyNumberFormat="1" applyFont="1" applyFill="1" applyAlignment="1">
      <alignment horizontal="center"/>
      <protection/>
    </xf>
    <xf numFmtId="4" fontId="16" fillId="0" borderId="0" xfId="56" applyNumberFormat="1" applyFont="1" applyFill="1" applyAlignment="1">
      <alignment horizontal="right"/>
      <protection/>
    </xf>
    <xf numFmtId="0" fontId="27" fillId="0" borderId="0" xfId="52" applyFont="1" applyFill="1">
      <alignment/>
      <protection/>
    </xf>
    <xf numFmtId="4" fontId="31" fillId="0" borderId="0" xfId="52" applyNumberFormat="1" applyFont="1" applyFill="1" applyBorder="1" applyAlignment="1">
      <alignment vertical="center"/>
      <protection/>
    </xf>
    <xf numFmtId="4" fontId="31" fillId="0" borderId="0" xfId="52" applyNumberFormat="1" applyFont="1" applyFill="1" applyAlignment="1">
      <alignment vertical="center"/>
      <protection/>
    </xf>
    <xf numFmtId="4" fontId="58" fillId="0" borderId="0" xfId="52" applyNumberFormat="1" applyFont="1" applyFill="1" applyAlignment="1">
      <alignment vertical="center"/>
      <protection/>
    </xf>
    <xf numFmtId="4" fontId="27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/>
    </xf>
    <xf numFmtId="49" fontId="6" fillId="0" borderId="0" xfId="52" applyNumberFormat="1" applyFont="1" applyFill="1" applyBorder="1" applyAlignment="1">
      <alignment horizontal="center"/>
      <protection/>
    </xf>
    <xf numFmtId="4" fontId="6" fillId="0" borderId="0" xfId="52" applyNumberFormat="1" applyFont="1" applyFill="1" applyBorder="1" applyAlignment="1">
      <alignment horizontal="right"/>
      <protection/>
    </xf>
    <xf numFmtId="49" fontId="3" fillId="0" borderId="0" xfId="55" applyNumberFormat="1" applyFont="1" applyFill="1" applyAlignment="1">
      <alignment horizontal="center"/>
      <protection/>
    </xf>
    <xf numFmtId="0" fontId="3" fillId="0" borderId="0" xfId="55" applyFont="1" applyFill="1">
      <alignment/>
      <protection/>
    </xf>
    <xf numFmtId="4" fontId="3" fillId="0" borderId="0" xfId="55" applyNumberFormat="1" applyFont="1" applyFill="1">
      <alignment/>
      <protection/>
    </xf>
    <xf numFmtId="0" fontId="42" fillId="0" borderId="0" xfId="0" applyFont="1" applyFill="1" applyAlignment="1">
      <alignment/>
    </xf>
    <xf numFmtId="49" fontId="15" fillId="0" borderId="0" xfId="55" applyNumberFormat="1" applyFont="1" applyFill="1">
      <alignment/>
      <protection/>
    </xf>
    <xf numFmtId="49" fontId="15" fillId="0" borderId="0" xfId="55" applyNumberFormat="1" applyFont="1" applyFill="1" applyAlignment="1">
      <alignment horizontal="center"/>
      <protection/>
    </xf>
    <xf numFmtId="0" fontId="15" fillId="0" borderId="0" xfId="55" applyFont="1" applyFill="1">
      <alignment/>
      <protection/>
    </xf>
    <xf numFmtId="4" fontId="15" fillId="0" borderId="0" xfId="55" applyNumberFormat="1" applyFont="1" applyFill="1">
      <alignment/>
      <protection/>
    </xf>
    <xf numFmtId="0" fontId="41" fillId="0" borderId="0" xfId="52" applyFont="1" applyFill="1">
      <alignment/>
      <protection/>
    </xf>
    <xf numFmtId="0" fontId="9" fillId="0" borderId="0" xfId="55" applyFont="1" applyFill="1">
      <alignment/>
      <protection/>
    </xf>
    <xf numFmtId="0" fontId="5" fillId="0" borderId="0" xfId="55" applyFont="1" applyFill="1">
      <alignment/>
      <protection/>
    </xf>
    <xf numFmtId="0" fontId="4" fillId="0" borderId="0" xfId="55" applyFont="1" applyFill="1">
      <alignment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13" xfId="0" applyFont="1" applyFill="1" applyBorder="1" applyAlignment="1">
      <alignment horizontal="center" vertical="center"/>
    </xf>
    <xf numFmtId="49" fontId="59" fillId="0" borderId="0" xfId="0" applyNumberFormat="1" applyFont="1" applyFill="1" applyAlignment="1">
      <alignment/>
    </xf>
    <xf numFmtId="49" fontId="5" fillId="0" borderId="19" xfId="52" applyNumberFormat="1" applyFont="1" applyFill="1" applyBorder="1" applyAlignment="1">
      <alignment horizontal="center" vertical="center"/>
      <protection/>
    </xf>
    <xf numFmtId="4" fontId="0" fillId="0" borderId="0" xfId="0" applyNumberFormat="1" applyFill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4" fontId="60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0" fontId="32" fillId="0" borderId="14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61" fillId="0" borderId="0" xfId="0" applyFont="1" applyFill="1" applyAlignment="1">
      <alignment/>
    </xf>
    <xf numFmtId="0" fontId="34" fillId="0" borderId="13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39" fillId="0" borderId="0" xfId="0" applyFont="1" applyFill="1" applyAlignment="1">
      <alignment/>
    </xf>
    <xf numFmtId="4" fontId="32" fillId="0" borderId="0" xfId="0" applyNumberFormat="1" applyFont="1" applyFill="1" applyAlignment="1">
      <alignment vertical="center"/>
    </xf>
    <xf numFmtId="4" fontId="62" fillId="0" borderId="0" xfId="0" applyNumberFormat="1" applyFont="1" applyFill="1" applyAlignment="1">
      <alignment/>
    </xf>
    <xf numFmtId="4" fontId="63" fillId="0" borderId="0" xfId="0" applyNumberFormat="1" applyFont="1" applyFill="1" applyAlignment="1">
      <alignment/>
    </xf>
    <xf numFmtId="0" fontId="64" fillId="0" borderId="0" xfId="0" applyFont="1" applyFill="1" applyAlignment="1">
      <alignment/>
    </xf>
    <xf numFmtId="0" fontId="28" fillId="0" borderId="0" xfId="52" applyFont="1" applyFill="1" applyAlignment="1">
      <alignment/>
      <protection/>
    </xf>
    <xf numFmtId="0" fontId="9" fillId="0" borderId="0" xfId="52" applyFont="1" applyFill="1" applyAlignment="1">
      <alignment horizontal="center"/>
      <protection/>
    </xf>
    <xf numFmtId="0" fontId="28" fillId="0" borderId="0" xfId="52" applyFont="1" applyFill="1">
      <alignment/>
      <protection/>
    </xf>
    <xf numFmtId="0" fontId="63" fillId="0" borderId="10" xfId="57" applyFont="1" applyFill="1" applyBorder="1" applyAlignment="1">
      <alignment horizontal="left" vertical="center"/>
      <protection/>
    </xf>
    <xf numFmtId="0" fontId="9" fillId="0" borderId="22" xfId="53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2" fillId="0" borderId="18" xfId="57" applyFont="1" applyFill="1" applyBorder="1" applyAlignment="1">
      <alignment horizontal="center" vertical="center"/>
      <protection/>
    </xf>
    <xf numFmtId="0" fontId="12" fillId="0" borderId="13" xfId="57" applyFont="1" applyFill="1" applyBorder="1" applyAlignment="1">
      <alignment vertical="center" wrapText="1"/>
      <protection/>
    </xf>
    <xf numFmtId="0" fontId="26" fillId="0" borderId="18" xfId="0" applyFont="1" applyFill="1" applyBorder="1" applyAlignment="1">
      <alignment vertical="center"/>
    </xf>
    <xf numFmtId="0" fontId="9" fillId="0" borderId="18" xfId="57" applyFont="1" applyFill="1" applyBorder="1" applyAlignment="1">
      <alignment horizontal="center" vertical="center"/>
      <protection/>
    </xf>
    <xf numFmtId="0" fontId="9" fillId="0" borderId="13" xfId="57" applyFont="1" applyFill="1" applyBorder="1" applyAlignment="1">
      <alignment vertical="center" wrapText="1"/>
      <protection/>
    </xf>
    <xf numFmtId="4" fontId="9" fillId="0" borderId="18" xfId="57" applyNumberFormat="1" applyFont="1" applyFill="1" applyBorder="1" applyAlignment="1">
      <alignment vertical="center"/>
      <protection/>
    </xf>
    <xf numFmtId="0" fontId="26" fillId="0" borderId="19" xfId="0" applyFont="1" applyFill="1" applyBorder="1" applyAlignment="1">
      <alignment vertical="center"/>
    </xf>
    <xf numFmtId="0" fontId="9" fillId="0" borderId="12" xfId="57" applyFont="1" applyFill="1" applyBorder="1" applyAlignment="1">
      <alignment horizontal="center" vertical="center"/>
      <protection/>
    </xf>
    <xf numFmtId="4" fontId="9" fillId="0" borderId="12" xfId="57" applyNumberFormat="1" applyFont="1" applyFill="1" applyBorder="1" applyAlignment="1">
      <alignment vertical="center"/>
      <protection/>
    </xf>
    <xf numFmtId="0" fontId="26" fillId="0" borderId="12" xfId="0" applyFont="1" applyFill="1" applyBorder="1" applyAlignment="1">
      <alignment vertical="center"/>
    </xf>
    <xf numFmtId="0" fontId="12" fillId="0" borderId="11" xfId="53" applyFont="1" applyFill="1" applyBorder="1" applyAlignment="1">
      <alignment vertical="center" wrapText="1"/>
      <protection/>
    </xf>
    <xf numFmtId="4" fontId="9" fillId="0" borderId="0" xfId="57" applyNumberFormat="1" applyFont="1" applyFill="1" applyBorder="1" applyAlignment="1">
      <alignment vertical="center" wrapText="1"/>
      <protection/>
    </xf>
    <xf numFmtId="4" fontId="3" fillId="0" borderId="18" xfId="53" applyNumberFormat="1" applyFont="1" applyFill="1" applyBorder="1" applyAlignment="1">
      <alignment horizontal="center" vertical="center" wrapText="1"/>
      <protection/>
    </xf>
    <xf numFmtId="0" fontId="9" fillId="0" borderId="19" xfId="57" applyFont="1" applyFill="1" applyBorder="1" applyAlignment="1">
      <alignment horizontal="center" vertical="center"/>
      <protection/>
    </xf>
    <xf numFmtId="0" fontId="9" fillId="0" borderId="22" xfId="0" applyFont="1" applyFill="1" applyBorder="1" applyAlignment="1">
      <alignment vertical="center" wrapText="1"/>
    </xf>
    <xf numFmtId="4" fontId="9" fillId="0" borderId="14" xfId="57" applyNumberFormat="1" applyFont="1" applyFill="1" applyBorder="1" applyAlignment="1">
      <alignment vertical="center"/>
      <protection/>
    </xf>
    <xf numFmtId="4" fontId="3" fillId="0" borderId="19" xfId="53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12" fillId="0" borderId="13" xfId="57" applyFont="1" applyFill="1" applyBorder="1" applyAlignment="1">
      <alignment horizontal="center" vertical="center"/>
      <protection/>
    </xf>
    <xf numFmtId="4" fontId="9" fillId="0" borderId="13" xfId="57" applyNumberFormat="1" applyFont="1" applyFill="1" applyBorder="1" applyAlignment="1">
      <alignment vertical="center" wrapText="1"/>
      <protection/>
    </xf>
    <xf numFmtId="4" fontId="64" fillId="0" borderId="0" xfId="0" applyNumberFormat="1" applyFont="1" applyFill="1" applyAlignment="1">
      <alignment/>
    </xf>
    <xf numFmtId="0" fontId="9" fillId="0" borderId="0" xfId="57" applyFont="1" applyFill="1">
      <alignment/>
      <protection/>
    </xf>
    <xf numFmtId="0" fontId="9" fillId="0" borderId="0" xfId="57" applyFont="1" applyFill="1" applyBorder="1">
      <alignment/>
      <protection/>
    </xf>
    <xf numFmtId="0" fontId="32" fillId="0" borderId="0" xfId="57" applyFont="1" applyFill="1">
      <alignment/>
      <protection/>
    </xf>
    <xf numFmtId="4" fontId="2" fillId="0" borderId="0" xfId="57" applyNumberFormat="1" applyFont="1" applyFill="1">
      <alignment/>
      <protection/>
    </xf>
    <xf numFmtId="0" fontId="28" fillId="0" borderId="0" xfId="53" applyFont="1" applyFill="1">
      <alignment/>
      <protection/>
    </xf>
    <xf numFmtId="0" fontId="9" fillId="0" borderId="0" xfId="57" applyFont="1" applyFill="1" applyAlignment="1">
      <alignment horizontal="center"/>
      <protection/>
    </xf>
    <xf numFmtId="0" fontId="9" fillId="0" borderId="0" xfId="53" applyFont="1" applyFill="1" applyBorder="1">
      <alignment/>
      <protection/>
    </xf>
    <xf numFmtId="0" fontId="32" fillId="0" borderId="0" xfId="53" applyFont="1" applyFill="1">
      <alignment/>
      <protection/>
    </xf>
    <xf numFmtId="0" fontId="2" fillId="0" borderId="0" xfId="53" applyFont="1" applyFill="1" applyAlignment="1">
      <alignment horizontal="center"/>
      <protection/>
    </xf>
    <xf numFmtId="0" fontId="27" fillId="0" borderId="0" xfId="53" applyFont="1" applyFill="1" applyAlignment="1">
      <alignment horizontal="center"/>
      <protection/>
    </xf>
    <xf numFmtId="0" fontId="9" fillId="0" borderId="18" xfId="57" applyFont="1" applyFill="1" applyBorder="1" applyAlignment="1">
      <alignment horizontal="center"/>
      <protection/>
    </xf>
    <xf numFmtId="0" fontId="9" fillId="0" borderId="18" xfId="53" applyFont="1" applyFill="1" applyBorder="1">
      <alignment/>
      <protection/>
    </xf>
    <xf numFmtId="0" fontId="9" fillId="0" borderId="18" xfId="53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vertical="center"/>
      <protection/>
    </xf>
    <xf numFmtId="0" fontId="3" fillId="0" borderId="11" xfId="53" applyFont="1" applyFill="1" applyBorder="1" applyAlignment="1">
      <alignment vertical="center"/>
      <protection/>
    </xf>
    <xf numFmtId="0" fontId="9" fillId="0" borderId="12" xfId="57" applyFont="1" applyFill="1" applyBorder="1" applyAlignment="1">
      <alignment horizontal="center" vertical="top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0" fontId="26" fillId="0" borderId="12" xfId="53" applyFont="1" applyFill="1" applyBorder="1" applyAlignment="1">
      <alignment horizontal="center" vertical="top" wrapText="1"/>
      <protection/>
    </xf>
    <xf numFmtId="0" fontId="26" fillId="0" borderId="13" xfId="53" applyFont="1" applyFill="1" applyBorder="1" applyAlignment="1">
      <alignment horizontal="center" vertical="top" wrapText="1"/>
      <protection/>
    </xf>
    <xf numFmtId="0" fontId="26" fillId="0" borderId="13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top" wrapText="1"/>
      <protection/>
    </xf>
    <xf numFmtId="4" fontId="2" fillId="0" borderId="0" xfId="57" applyNumberFormat="1" applyFont="1" applyFill="1" applyAlignment="1">
      <alignment vertical="top"/>
      <protection/>
    </xf>
    <xf numFmtId="4" fontId="2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63" fillId="0" borderId="10" xfId="57" applyFont="1" applyFill="1" applyBorder="1" applyAlignment="1">
      <alignment horizontal="left" vertical="top"/>
      <protection/>
    </xf>
    <xf numFmtId="0" fontId="9" fillId="0" borderId="22" xfId="53" applyFont="1" applyFill="1" applyBorder="1" applyAlignment="1">
      <alignment horizontal="center" vertical="top" wrapText="1"/>
      <protection/>
    </xf>
    <xf numFmtId="0" fontId="26" fillId="0" borderId="22" xfId="53" applyFont="1" applyFill="1" applyBorder="1" applyAlignment="1">
      <alignment horizontal="center" vertical="top" wrapText="1"/>
      <protection/>
    </xf>
    <xf numFmtId="0" fontId="12" fillId="0" borderId="19" xfId="57" applyFont="1" applyFill="1" applyBorder="1" applyAlignment="1">
      <alignment horizontal="center" vertical="center"/>
      <protection/>
    </xf>
    <xf numFmtId="4" fontId="3" fillId="0" borderId="23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32" fillId="0" borderId="0" xfId="0" applyNumberFormat="1" applyFont="1" applyFill="1" applyBorder="1" applyAlignment="1">
      <alignment vertical="center"/>
    </xf>
    <xf numFmtId="4" fontId="3" fillId="0" borderId="21" xfId="0" applyNumberFormat="1" applyFont="1" applyFill="1" applyBorder="1" applyAlignment="1">
      <alignment vertical="center"/>
    </xf>
    <xf numFmtId="4" fontId="9" fillId="0" borderId="15" xfId="57" applyNumberFormat="1" applyFont="1" applyFill="1" applyBorder="1" applyAlignment="1">
      <alignment vertical="center"/>
      <protection/>
    </xf>
    <xf numFmtId="0" fontId="26" fillId="0" borderId="15" xfId="0" applyFont="1" applyFill="1" applyBorder="1" applyAlignment="1">
      <alignment vertical="center"/>
    </xf>
    <xf numFmtId="0" fontId="9" fillId="0" borderId="22" xfId="57" applyFont="1" applyFill="1" applyBorder="1" applyAlignment="1">
      <alignment vertical="center" wrapText="1"/>
      <protection/>
    </xf>
    <xf numFmtId="0" fontId="26" fillId="0" borderId="16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4" fontId="3" fillId="0" borderId="0" xfId="53" applyNumberFormat="1" applyFont="1" applyFill="1" applyBorder="1" applyAlignment="1">
      <alignment horizontal="center" vertical="center" wrapText="1"/>
      <protection/>
    </xf>
    <xf numFmtId="4" fontId="32" fillId="0" borderId="0" xfId="53" applyNumberFormat="1" applyFont="1" applyFill="1" applyAlignment="1">
      <alignment horizontal="center" vertical="center" wrapText="1"/>
      <protection/>
    </xf>
    <xf numFmtId="4" fontId="9" fillId="0" borderId="0" xfId="53" applyNumberFormat="1" applyFont="1" applyFill="1" applyAlignment="1">
      <alignment horizontal="center" vertical="center" wrapText="1"/>
      <protection/>
    </xf>
    <xf numFmtId="0" fontId="9" fillId="0" borderId="0" xfId="57" applyFont="1" applyFill="1" applyAlignment="1">
      <alignment vertical="center"/>
      <protection/>
    </xf>
    <xf numFmtId="4" fontId="3" fillId="0" borderId="12" xfId="53" applyNumberFormat="1" applyFont="1" applyFill="1" applyBorder="1" applyAlignment="1">
      <alignment horizontal="center" vertical="center" wrapText="1"/>
      <protection/>
    </xf>
    <xf numFmtId="4" fontId="3" fillId="0" borderId="14" xfId="53" applyNumberFormat="1" applyFont="1" applyFill="1" applyBorder="1" applyAlignment="1">
      <alignment horizontal="center" vertical="center" wrapText="1"/>
      <protection/>
    </xf>
    <xf numFmtId="4" fontId="3" fillId="0" borderId="15" xfId="53" applyNumberFormat="1" applyFont="1" applyFill="1" applyBorder="1" applyAlignment="1">
      <alignment horizontal="center" vertical="center" wrapText="1"/>
      <protection/>
    </xf>
    <xf numFmtId="4" fontId="9" fillId="0" borderId="16" xfId="57" applyNumberFormat="1" applyFont="1" applyFill="1" applyBorder="1" applyAlignment="1">
      <alignment vertical="center"/>
      <protection/>
    </xf>
    <xf numFmtId="4" fontId="3" fillId="0" borderId="16" xfId="53" applyNumberFormat="1" applyFont="1" applyFill="1" applyBorder="1" applyAlignment="1">
      <alignment horizontal="center" vertical="center" wrapText="1"/>
      <protection/>
    </xf>
    <xf numFmtId="0" fontId="9" fillId="0" borderId="15" xfId="53" applyFont="1" applyFill="1" applyBorder="1" applyAlignment="1">
      <alignment vertical="center" wrapText="1"/>
      <protection/>
    </xf>
    <xf numFmtId="0" fontId="26" fillId="0" borderId="18" xfId="53" applyFont="1" applyFill="1" applyBorder="1" applyAlignment="1">
      <alignment horizontal="center" vertical="center"/>
      <protection/>
    </xf>
    <xf numFmtId="0" fontId="26" fillId="0" borderId="19" xfId="53" applyFont="1" applyFill="1" applyBorder="1" applyAlignment="1">
      <alignment horizontal="center" vertical="center"/>
      <protection/>
    </xf>
    <xf numFmtId="0" fontId="9" fillId="0" borderId="24" xfId="0" applyFont="1" applyFill="1" applyBorder="1" applyAlignment="1">
      <alignment vertical="center" wrapText="1"/>
    </xf>
    <xf numFmtId="4" fontId="9" fillId="0" borderId="14" xfId="57" applyNumberFormat="1" applyFont="1" applyFill="1" applyBorder="1" applyAlignment="1">
      <alignment vertical="center" wrapText="1"/>
      <protection/>
    </xf>
    <xf numFmtId="4" fontId="3" fillId="0" borderId="23" xfId="53" applyNumberFormat="1" applyFont="1" applyFill="1" applyBorder="1" applyAlignment="1">
      <alignment horizontal="center" vertical="center" wrapText="1"/>
      <protection/>
    </xf>
    <xf numFmtId="4" fontId="3" fillId="0" borderId="21" xfId="53" applyNumberFormat="1" applyFont="1" applyFill="1" applyBorder="1" applyAlignment="1">
      <alignment horizontal="center" vertical="center" wrapText="1"/>
      <protection/>
    </xf>
    <xf numFmtId="4" fontId="3" fillId="0" borderId="20" xfId="53" applyNumberFormat="1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vertical="center" wrapText="1"/>
      <protection/>
    </xf>
    <xf numFmtId="0" fontId="26" fillId="0" borderId="21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4" fontId="11" fillId="0" borderId="0" xfId="0" applyNumberFormat="1" applyFont="1" applyFill="1" applyBorder="1" applyAlignment="1">
      <alignment vertical="center"/>
    </xf>
    <xf numFmtId="0" fontId="32" fillId="0" borderId="22" xfId="0" applyFont="1" applyFill="1" applyBorder="1" applyAlignment="1">
      <alignment vertical="center" wrapText="1"/>
    </xf>
    <xf numFmtId="4" fontId="29" fillId="0" borderId="0" xfId="0" applyNumberFormat="1" applyFont="1" applyFill="1" applyBorder="1" applyAlignment="1">
      <alignment vertical="center"/>
    </xf>
    <xf numFmtId="4" fontId="32" fillId="0" borderId="0" xfId="0" applyNumberFormat="1" applyFont="1" applyFill="1" applyAlignment="1">
      <alignment/>
    </xf>
    <xf numFmtId="4" fontId="65" fillId="0" borderId="0" xfId="0" applyNumberFormat="1" applyFont="1" applyFill="1" applyAlignment="1">
      <alignment/>
    </xf>
    <xf numFmtId="0" fontId="9" fillId="0" borderId="11" xfId="57" applyFont="1" applyFill="1" applyBorder="1" applyAlignment="1">
      <alignment vertical="center" wrapText="1"/>
      <protection/>
    </xf>
    <xf numFmtId="4" fontId="3" fillId="0" borderId="12" xfId="57" applyNumberFormat="1" applyFont="1" applyFill="1" applyBorder="1" applyAlignment="1">
      <alignment vertical="center" wrapText="1"/>
      <protection/>
    </xf>
    <xf numFmtId="2" fontId="9" fillId="0" borderId="13" xfId="0" applyNumberFormat="1" applyFont="1" applyFill="1" applyBorder="1" applyAlignment="1">
      <alignment vertical="center" wrapText="1"/>
    </xf>
    <xf numFmtId="0" fontId="26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vertical="center"/>
    </xf>
    <xf numFmtId="4" fontId="20" fillId="0" borderId="18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45" fillId="0" borderId="19" xfId="0" applyFont="1" applyFill="1" applyBorder="1" applyAlignment="1">
      <alignment vertical="center" wrapText="1"/>
    </xf>
    <xf numFmtId="4" fontId="3" fillId="0" borderId="19" xfId="0" applyNumberFormat="1" applyFont="1" applyFill="1" applyBorder="1" applyAlignment="1">
      <alignment vertical="center"/>
    </xf>
    <xf numFmtId="4" fontId="20" fillId="0" borderId="19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/>
    </xf>
    <xf numFmtId="0" fontId="9" fillId="0" borderId="13" xfId="57" applyFont="1" applyFill="1" applyBorder="1" applyAlignment="1">
      <alignment vertical="center" wrapText="1"/>
      <protection/>
    </xf>
    <xf numFmtId="0" fontId="9" fillId="0" borderId="12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/>
    </xf>
    <xf numFmtId="0" fontId="9" fillId="0" borderId="18" xfId="53" applyFont="1" applyFill="1" applyBorder="1" applyAlignment="1">
      <alignment vertical="center" wrapText="1"/>
      <protection/>
    </xf>
    <xf numFmtId="4" fontId="3" fillId="0" borderId="19" xfId="57" applyNumberFormat="1" applyFont="1" applyFill="1" applyBorder="1" applyAlignment="1">
      <alignment vertical="center" wrapText="1"/>
      <protection/>
    </xf>
    <xf numFmtId="0" fontId="45" fillId="0" borderId="0" xfId="0" applyFont="1" applyFill="1" applyAlignment="1">
      <alignment wrapText="1"/>
    </xf>
    <xf numFmtId="4" fontId="38" fillId="0" borderId="0" xfId="0" applyNumberFormat="1" applyFont="1" applyFill="1" applyAlignment="1">
      <alignment/>
    </xf>
    <xf numFmtId="4" fontId="46" fillId="0" borderId="0" xfId="0" applyNumberFormat="1" applyFont="1" applyFill="1" applyAlignment="1">
      <alignment/>
    </xf>
    <xf numFmtId="0" fontId="66" fillId="0" borderId="0" xfId="0" applyFont="1" applyFill="1" applyAlignment="1">
      <alignment/>
    </xf>
    <xf numFmtId="0" fontId="20" fillId="0" borderId="0" xfId="0" applyFont="1" applyFill="1" applyAlignment="1">
      <alignment/>
    </xf>
    <xf numFmtId="4" fontId="0" fillId="0" borderId="0" xfId="0" applyNumberFormat="1" applyAlignment="1">
      <alignment/>
    </xf>
    <xf numFmtId="0" fontId="16" fillId="0" borderId="0" xfId="53" applyFont="1" applyFill="1">
      <alignment/>
      <protection/>
    </xf>
    <xf numFmtId="49" fontId="16" fillId="0" borderId="0" xfId="0" applyNumberFormat="1" applyFont="1" applyFill="1" applyAlignment="1">
      <alignment horizontal="left"/>
    </xf>
    <xf numFmtId="4" fontId="5" fillId="0" borderId="13" xfId="53" applyNumberFormat="1" applyFont="1" applyFill="1" applyBorder="1" applyAlignment="1">
      <alignment horizontal="right" vertical="center" wrapText="1"/>
      <protection/>
    </xf>
    <xf numFmtId="4" fontId="41" fillId="0" borderId="0" xfId="0" applyNumberFormat="1" applyFont="1" applyFill="1" applyAlignment="1">
      <alignment/>
    </xf>
    <xf numFmtId="4" fontId="41" fillId="0" borderId="0" xfId="52" applyNumberFormat="1" applyFont="1" applyFill="1">
      <alignment/>
      <protection/>
    </xf>
    <xf numFmtId="0" fontId="13" fillId="0" borderId="0" xfId="53" applyFont="1" applyFill="1" applyAlignment="1">
      <alignment vertical="center"/>
      <protection/>
    </xf>
    <xf numFmtId="49" fontId="5" fillId="0" borderId="10" xfId="52" applyNumberFormat="1" applyFont="1" applyFill="1" applyBorder="1" applyAlignment="1">
      <alignment horizontal="left" vertical="center"/>
      <protection/>
    </xf>
    <xf numFmtId="49" fontId="5" fillId="0" borderId="22" xfId="52" applyNumberFormat="1" applyFont="1" applyFill="1" applyBorder="1" applyAlignment="1">
      <alignment horizontal="center" vertical="center"/>
      <protection/>
    </xf>
    <xf numFmtId="49" fontId="5" fillId="0" borderId="10" xfId="52" applyNumberFormat="1" applyFont="1" applyFill="1" applyBorder="1" applyAlignment="1">
      <alignment horizontal="center" vertical="center"/>
      <protection/>
    </xf>
    <xf numFmtId="4" fontId="67" fillId="0" borderId="0" xfId="0" applyNumberFormat="1" applyFont="1" applyFill="1" applyAlignment="1">
      <alignment/>
    </xf>
    <xf numFmtId="49" fontId="3" fillId="0" borderId="13" xfId="52" applyNumberFormat="1" applyFont="1" applyFill="1" applyBorder="1" applyAlignment="1">
      <alignment horizontal="center" vertical="center"/>
      <protection/>
    </xf>
    <xf numFmtId="49" fontId="5" fillId="0" borderId="20" xfId="52" applyNumberFormat="1" applyFont="1" applyFill="1" applyBorder="1" applyAlignment="1">
      <alignment horizontal="center" vertical="center"/>
      <protection/>
    </xf>
    <xf numFmtId="4" fontId="5" fillId="0" borderId="12" xfId="52" applyNumberFormat="1" applyFont="1" applyFill="1" applyBorder="1" applyAlignment="1">
      <alignment horizontal="right" vertical="center" wrapText="1"/>
      <protection/>
    </xf>
    <xf numFmtId="4" fontId="5" fillId="0" borderId="20" xfId="52" applyNumberFormat="1" applyFont="1" applyFill="1" applyBorder="1" applyAlignment="1">
      <alignment horizontal="right" vertical="center" wrapText="1"/>
      <protection/>
    </xf>
    <xf numFmtId="4" fontId="3" fillId="0" borderId="19" xfId="53" applyNumberFormat="1" applyFont="1" applyFill="1" applyBorder="1" applyAlignment="1">
      <alignment horizontal="right" vertical="center" wrapText="1"/>
      <protection/>
    </xf>
    <xf numFmtId="0" fontId="9" fillId="0" borderId="14" xfId="53" applyFont="1" applyFill="1" applyBorder="1" applyAlignment="1">
      <alignment vertical="center" wrapText="1"/>
      <protection/>
    </xf>
    <xf numFmtId="4" fontId="32" fillId="0" borderId="10" xfId="52" applyNumberFormat="1" applyFont="1" applyFill="1" applyBorder="1" applyAlignment="1">
      <alignment vertical="center"/>
      <protection/>
    </xf>
    <xf numFmtId="0" fontId="68" fillId="0" borderId="0" xfId="52" applyFont="1" applyFill="1" applyAlignment="1">
      <alignment horizontal="left"/>
      <protection/>
    </xf>
    <xf numFmtId="0" fontId="68" fillId="0" borderId="0" xfId="58" applyFont="1" applyFill="1" applyAlignment="1">
      <alignment horizontal="left"/>
      <protection/>
    </xf>
    <xf numFmtId="0" fontId="32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wrapText="1"/>
    </xf>
    <xf numFmtId="4" fontId="32" fillId="0" borderId="0" xfId="0" applyNumberFormat="1" applyFont="1" applyFill="1" applyAlignment="1">
      <alignment wrapText="1"/>
    </xf>
    <xf numFmtId="1" fontId="32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left" wrapText="1"/>
    </xf>
    <xf numFmtId="0" fontId="32" fillId="0" borderId="18" xfId="0" applyFont="1" applyFill="1" applyBorder="1" applyAlignment="1">
      <alignment horizontal="center" vertical="center"/>
    </xf>
    <xf numFmtId="1" fontId="32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0" fontId="32" fillId="0" borderId="23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right" vertical="center" wrapText="1"/>
    </xf>
    <xf numFmtId="0" fontId="32" fillId="0" borderId="21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horizontal="center" vertical="center"/>
    </xf>
    <xf numFmtId="1" fontId="32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vertical="center" wrapText="1"/>
    </xf>
    <xf numFmtId="0" fontId="70" fillId="0" borderId="0" xfId="0" applyFont="1" applyFill="1" applyAlignment="1">
      <alignment/>
    </xf>
    <xf numFmtId="0" fontId="35" fillId="0" borderId="17" xfId="0" applyFont="1" applyFill="1" applyBorder="1" applyAlignment="1">
      <alignment horizontal="center" vertical="center"/>
    </xf>
    <xf numFmtId="4" fontId="35" fillId="0" borderId="12" xfId="0" applyNumberFormat="1" applyFont="1" applyFill="1" applyBorder="1" applyAlignment="1">
      <alignment vertical="center"/>
    </xf>
    <xf numFmtId="4" fontId="70" fillId="0" borderId="0" xfId="0" applyNumberFormat="1" applyFont="1" applyFill="1" applyAlignment="1">
      <alignment/>
    </xf>
    <xf numFmtId="0" fontId="35" fillId="0" borderId="10" xfId="0" applyFont="1" applyFill="1" applyBorder="1" applyAlignment="1">
      <alignment horizontal="center" vertical="center"/>
    </xf>
    <xf numFmtId="4" fontId="71" fillId="0" borderId="0" xfId="0" applyNumberFormat="1" applyFont="1" applyFill="1" applyAlignment="1">
      <alignment/>
    </xf>
    <xf numFmtId="0" fontId="34" fillId="0" borderId="2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4" fontId="35" fillId="0" borderId="12" xfId="0" applyNumberFormat="1" applyFont="1" applyFill="1" applyBorder="1" applyAlignment="1">
      <alignment vertical="center" wrapText="1"/>
    </xf>
    <xf numFmtId="0" fontId="27" fillId="0" borderId="14" xfId="0" applyFont="1" applyFill="1" applyBorder="1" applyAlignment="1">
      <alignment horizontal="center" vertical="center"/>
    </xf>
    <xf numFmtId="4" fontId="34" fillId="0" borderId="12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" fontId="32" fillId="0" borderId="13" xfId="0" applyNumberFormat="1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71" fillId="0" borderId="0" xfId="0" applyFont="1" applyFill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3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/>
    </xf>
    <xf numFmtId="4" fontId="32" fillId="0" borderId="13" xfId="52" applyNumberFormat="1" applyFont="1" applyFill="1" applyBorder="1" applyAlignment="1">
      <alignment vertical="center"/>
      <protection/>
    </xf>
    <xf numFmtId="0" fontId="32" fillId="0" borderId="10" xfId="52" applyFont="1" applyFill="1" applyBorder="1" applyAlignment="1">
      <alignment vertical="top" wrapText="1"/>
      <protection/>
    </xf>
    <xf numFmtId="0" fontId="12" fillId="0" borderId="13" xfId="0" applyFont="1" applyFill="1" applyBorder="1" applyAlignment="1">
      <alignment vertical="center"/>
    </xf>
    <xf numFmtId="0" fontId="35" fillId="0" borderId="10" xfId="52" applyFont="1" applyFill="1" applyBorder="1" applyAlignment="1">
      <alignment vertical="center" wrapText="1"/>
      <protection/>
    </xf>
    <xf numFmtId="4" fontId="35" fillId="0" borderId="10" xfId="52" applyNumberFormat="1" applyFont="1" applyFill="1" applyBorder="1" applyAlignment="1">
      <alignment vertical="center" wrapText="1"/>
      <protection/>
    </xf>
    <xf numFmtId="4" fontId="35" fillId="0" borderId="13" xfId="52" applyNumberFormat="1" applyFont="1" applyFill="1" applyBorder="1" applyAlignment="1">
      <alignment vertical="center" wrapText="1"/>
      <protection/>
    </xf>
    <xf numFmtId="0" fontId="27" fillId="0" borderId="0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0" xfId="52" applyFont="1" applyFill="1" applyBorder="1" applyAlignment="1">
      <alignment vertical="center" wrapText="1"/>
      <protection/>
    </xf>
    <xf numFmtId="4" fontId="34" fillId="0" borderId="10" xfId="52" applyNumberFormat="1" applyFont="1" applyFill="1" applyBorder="1" applyAlignment="1">
      <alignment vertical="center" wrapText="1"/>
      <protection/>
    </xf>
    <xf numFmtId="4" fontId="34" fillId="0" borderId="13" xfId="52" applyNumberFormat="1" applyFont="1" applyFill="1" applyBorder="1" applyAlignment="1">
      <alignment vertical="center" wrapText="1"/>
      <protection/>
    </xf>
    <xf numFmtId="0" fontId="9" fillId="0" borderId="11" xfId="0" applyFont="1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2" fontId="32" fillId="0" borderId="13" xfId="52" applyNumberFormat="1" applyFont="1" applyFill="1" applyBorder="1" applyAlignment="1">
      <alignment vertical="center" wrapText="1"/>
      <protection/>
    </xf>
    <xf numFmtId="0" fontId="32" fillId="0" borderId="13" xfId="52" applyFont="1" applyFill="1" applyBorder="1" applyAlignment="1">
      <alignment vertical="center" wrapText="1"/>
      <protection/>
    </xf>
    <xf numFmtId="0" fontId="35" fillId="0" borderId="13" xfId="52" applyFont="1" applyFill="1" applyBorder="1" applyAlignment="1">
      <alignment vertical="center" wrapText="1"/>
      <protection/>
    </xf>
    <xf numFmtId="0" fontId="61" fillId="0" borderId="0" xfId="0" applyFont="1" applyFill="1" applyAlignment="1">
      <alignment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3" xfId="52" applyFont="1" applyFill="1" applyBorder="1" applyAlignment="1">
      <alignment vertical="center" wrapText="1"/>
      <protection/>
    </xf>
    <xf numFmtId="0" fontId="39" fillId="0" borderId="0" xfId="0" applyFont="1" applyFill="1" applyAlignment="1">
      <alignment vertical="center"/>
    </xf>
    <xf numFmtId="0" fontId="35" fillId="0" borderId="19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vertical="center" wrapText="1"/>
    </xf>
    <xf numFmtId="0" fontId="35" fillId="0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vertical="center"/>
    </xf>
    <xf numFmtId="4" fontId="25" fillId="0" borderId="0" xfId="53" applyNumberFormat="1" applyFont="1" applyFill="1" applyBorder="1" applyAlignment="1">
      <alignment horizontal="right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32" fillId="0" borderId="0" xfId="53" applyFont="1" applyFill="1" applyAlignment="1">
      <alignment horizontal="center" vertical="center" wrapText="1"/>
      <protection/>
    </xf>
    <xf numFmtId="4" fontId="3" fillId="0" borderId="12" xfId="53" applyNumberFormat="1" applyFont="1" applyFill="1" applyBorder="1" applyAlignment="1">
      <alignment horizontal="right" vertical="center" wrapText="1"/>
      <protection/>
    </xf>
    <xf numFmtId="0" fontId="12" fillId="0" borderId="13" xfId="53" applyFont="1" applyFill="1" applyBorder="1" applyAlignment="1">
      <alignment vertical="center" wrapText="1"/>
      <protection/>
    </xf>
    <xf numFmtId="0" fontId="9" fillId="0" borderId="10" xfId="57" applyFont="1" applyFill="1" applyBorder="1" applyAlignment="1">
      <alignment vertical="center" wrapText="1"/>
      <protection/>
    </xf>
    <xf numFmtId="0" fontId="12" fillId="0" borderId="0" xfId="0" applyFont="1" applyFill="1" applyAlignment="1">
      <alignment vertical="center" wrapText="1"/>
    </xf>
    <xf numFmtId="4" fontId="9" fillId="0" borderId="10" xfId="57" applyNumberFormat="1" applyFont="1" applyFill="1" applyBorder="1" applyAlignment="1">
      <alignment vertical="center" wrapText="1"/>
      <protection/>
    </xf>
    <xf numFmtId="4" fontId="5" fillId="0" borderId="12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4" fontId="3" fillId="33" borderId="20" xfId="0" applyNumberFormat="1" applyFont="1" applyFill="1" applyBorder="1" applyAlignment="1">
      <alignment vertical="center"/>
    </xf>
    <xf numFmtId="49" fontId="5" fillId="0" borderId="14" xfId="52" applyNumberFormat="1" applyFont="1" applyFill="1" applyBorder="1" applyAlignment="1">
      <alignment horizontal="center" vertical="center"/>
      <protection/>
    </xf>
    <xf numFmtId="49" fontId="5" fillId="0" borderId="16" xfId="52" applyNumberFormat="1" applyFont="1" applyFill="1" applyBorder="1" applyAlignment="1">
      <alignment horizontal="left" vertical="center"/>
      <protection/>
    </xf>
    <xf numFmtId="49" fontId="3" fillId="0" borderId="16" xfId="52" applyNumberFormat="1" applyFont="1" applyFill="1" applyBorder="1" applyAlignment="1">
      <alignment horizontal="center" vertical="center"/>
      <protection/>
    </xf>
    <xf numFmtId="49" fontId="5" fillId="0" borderId="17" xfId="52" applyNumberFormat="1" applyFont="1" applyFill="1" applyBorder="1" applyAlignment="1">
      <alignment horizontal="center" vertical="center"/>
      <protection/>
    </xf>
    <xf numFmtId="0" fontId="72" fillId="0" borderId="0" xfId="0" applyFont="1" applyFill="1" applyBorder="1" applyAlignment="1">
      <alignment vertical="center" wrapText="1"/>
    </xf>
    <xf numFmtId="4" fontId="73" fillId="0" borderId="0" xfId="0" applyNumberFormat="1" applyFont="1" applyAlignment="1">
      <alignment/>
    </xf>
    <xf numFmtId="0" fontId="9" fillId="34" borderId="0" xfId="0" applyFont="1" applyFill="1" applyAlignment="1">
      <alignment/>
    </xf>
    <xf numFmtId="4" fontId="4" fillId="34" borderId="0" xfId="0" applyNumberFormat="1" applyFont="1" applyFill="1" applyAlignment="1">
      <alignment vertical="center"/>
    </xf>
    <xf numFmtId="4" fontId="9" fillId="34" borderId="0" xfId="0" applyNumberFormat="1" applyFont="1" applyFill="1" applyAlignment="1">
      <alignment/>
    </xf>
    <xf numFmtId="4" fontId="2" fillId="34" borderId="0" xfId="0" applyNumberFormat="1" applyFont="1" applyFill="1" applyAlignment="1">
      <alignment vertical="center"/>
    </xf>
    <xf numFmtId="0" fontId="31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32" fillId="34" borderId="0" xfId="0" applyFont="1" applyFill="1" applyAlignment="1">
      <alignment vertical="center"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 vertical="center"/>
    </xf>
    <xf numFmtId="0" fontId="12" fillId="34" borderId="0" xfId="0" applyFont="1" applyFill="1" applyAlignment="1">
      <alignment/>
    </xf>
    <xf numFmtId="0" fontId="30" fillId="34" borderId="0" xfId="0" applyFont="1" applyFill="1" applyAlignment="1">
      <alignment/>
    </xf>
    <xf numFmtId="0" fontId="32" fillId="34" borderId="0" xfId="0" applyFont="1" applyFill="1" applyAlignment="1">
      <alignment/>
    </xf>
    <xf numFmtId="0" fontId="75" fillId="34" borderId="0" xfId="0" applyFont="1" applyFill="1" applyAlignment="1">
      <alignment/>
    </xf>
    <xf numFmtId="0" fontId="27" fillId="34" borderId="0" xfId="0" applyFont="1" applyFill="1" applyAlignment="1">
      <alignment horizontal="right"/>
    </xf>
    <xf numFmtId="0" fontId="9" fillId="34" borderId="13" xfId="0" applyFont="1" applyFill="1" applyBorder="1" applyAlignment="1">
      <alignment horizontal="center" vertical="center"/>
    </xf>
    <xf numFmtId="0" fontId="32" fillId="34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left" vertical="center"/>
    </xf>
    <xf numFmtId="0" fontId="2" fillId="34" borderId="24" xfId="0" applyFont="1" applyFill="1" applyBorder="1" applyAlignment="1">
      <alignment vertical="center"/>
    </xf>
    <xf numFmtId="0" fontId="34" fillId="34" borderId="23" xfId="0" applyFont="1" applyFill="1" applyBorder="1" applyAlignment="1">
      <alignment vertical="center"/>
    </xf>
    <xf numFmtId="4" fontId="5" fillId="34" borderId="13" xfId="0" applyNumberFormat="1" applyFont="1" applyFill="1" applyBorder="1" applyAlignment="1">
      <alignment horizontal="right" vertical="center"/>
    </xf>
    <xf numFmtId="4" fontId="9" fillId="34" borderId="0" xfId="0" applyNumberFormat="1" applyFont="1" applyFill="1" applyAlignment="1">
      <alignment vertical="center"/>
    </xf>
    <xf numFmtId="0" fontId="4" fillId="34" borderId="10" xfId="0" applyFont="1" applyFill="1" applyBorder="1" applyAlignment="1">
      <alignment horizontal="left" vertical="center"/>
    </xf>
    <xf numFmtId="0" fontId="9" fillId="34" borderId="22" xfId="0" applyFont="1" applyFill="1" applyBorder="1" applyAlignment="1">
      <alignment vertical="center"/>
    </xf>
    <xf numFmtId="0" fontId="34" fillId="34" borderId="11" xfId="0" applyFont="1" applyFill="1" applyBorder="1" applyAlignment="1">
      <alignment vertical="center"/>
    </xf>
    <xf numFmtId="4" fontId="45" fillId="34" borderId="0" xfId="0" applyNumberFormat="1" applyFont="1" applyFill="1" applyAlignment="1">
      <alignment vertical="center"/>
    </xf>
    <xf numFmtId="0" fontId="5" fillId="34" borderId="13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vertical="center" wrapText="1"/>
    </xf>
    <xf numFmtId="0" fontId="32" fillId="34" borderId="23" xfId="0" applyFont="1" applyFill="1" applyBorder="1" applyAlignment="1">
      <alignment vertical="center" wrapText="1"/>
    </xf>
    <xf numFmtId="4" fontId="5" fillId="34" borderId="13" xfId="0" applyNumberFormat="1" applyFont="1" applyFill="1" applyBorder="1" applyAlignment="1">
      <alignment vertical="center"/>
    </xf>
    <xf numFmtId="4" fontId="12" fillId="34" borderId="0" xfId="0" applyNumberFormat="1" applyFont="1" applyFill="1" applyAlignment="1">
      <alignment vertical="center"/>
    </xf>
    <xf numFmtId="0" fontId="5" fillId="34" borderId="19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vertical="center" wrapText="1"/>
    </xf>
    <xf numFmtId="0" fontId="32" fillId="34" borderId="13" xfId="0" applyFont="1" applyFill="1" applyBorder="1" applyAlignment="1">
      <alignment vertical="center" wrapText="1"/>
    </xf>
    <xf numFmtId="4" fontId="3" fillId="34" borderId="13" xfId="0" applyNumberFormat="1" applyFont="1" applyFill="1" applyBorder="1" applyAlignment="1">
      <alignment vertical="center"/>
    </xf>
    <xf numFmtId="4" fontId="5" fillId="34" borderId="23" xfId="0" applyNumberFormat="1" applyFont="1" applyFill="1" applyBorder="1" applyAlignment="1">
      <alignment horizontal="right" vertical="center"/>
    </xf>
    <xf numFmtId="0" fontId="12" fillId="34" borderId="12" xfId="0" applyFont="1" applyFill="1" applyBorder="1" applyAlignment="1">
      <alignment horizontal="center" vertical="center"/>
    </xf>
    <xf numFmtId="0" fontId="35" fillId="34" borderId="12" xfId="0" applyFont="1" applyFill="1" applyBorder="1" applyAlignment="1">
      <alignment horizontal="left" vertical="center"/>
    </xf>
    <xf numFmtId="0" fontId="32" fillId="34" borderId="12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horizontal="right" vertical="center"/>
    </xf>
    <xf numFmtId="0" fontId="12" fillId="34" borderId="18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left" vertical="center"/>
    </xf>
    <xf numFmtId="0" fontId="12" fillId="34" borderId="19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left" vertical="center"/>
    </xf>
    <xf numFmtId="0" fontId="12" fillId="34" borderId="21" xfId="0" applyFont="1" applyFill="1" applyBorder="1" applyAlignment="1">
      <alignment horizontal="left" vertical="center"/>
    </xf>
    <xf numFmtId="0" fontId="32" fillId="34" borderId="12" xfId="0" applyFont="1" applyFill="1" applyBorder="1" applyAlignment="1">
      <alignment vertical="center" wrapText="1"/>
    </xf>
    <xf numFmtId="4" fontId="3" fillId="34" borderId="12" xfId="0" applyNumberFormat="1" applyFont="1" applyFill="1" applyBorder="1" applyAlignment="1">
      <alignment vertical="center"/>
    </xf>
    <xf numFmtId="0" fontId="35" fillId="34" borderId="18" xfId="0" applyFont="1" applyFill="1" applyBorder="1" applyAlignment="1">
      <alignment horizontal="left" vertical="center"/>
    </xf>
    <xf numFmtId="4" fontId="5" fillId="34" borderId="12" xfId="0" applyNumberFormat="1" applyFont="1" applyFill="1" applyBorder="1" applyAlignment="1">
      <alignment horizontal="right" vertical="center"/>
    </xf>
    <xf numFmtId="0" fontId="12" fillId="34" borderId="14" xfId="0" applyFont="1" applyFill="1" applyBorder="1" applyAlignment="1">
      <alignment horizontal="center" vertical="center"/>
    </xf>
    <xf numFmtId="0" fontId="32" fillId="34" borderId="18" xfId="0" applyFont="1" applyFill="1" applyBorder="1" applyAlignment="1">
      <alignment horizontal="left" vertical="center"/>
    </xf>
    <xf numFmtId="0" fontId="32" fillId="34" borderId="21" xfId="0" applyFont="1" applyFill="1" applyBorder="1" applyAlignment="1">
      <alignment vertical="center" wrapText="1"/>
    </xf>
    <xf numFmtId="0" fontId="12" fillId="34" borderId="15" xfId="0" applyFont="1" applyFill="1" applyBorder="1" applyAlignment="1">
      <alignment horizontal="center" vertical="center"/>
    </xf>
    <xf numFmtId="0" fontId="32" fillId="34" borderId="19" xfId="0" applyFont="1" applyFill="1" applyBorder="1" applyAlignment="1">
      <alignment horizontal="left" vertical="center"/>
    </xf>
    <xf numFmtId="0" fontId="32" fillId="34" borderId="23" xfId="54" applyFont="1" applyFill="1" applyBorder="1" applyAlignment="1">
      <alignment horizontal="left" vertical="center" wrapText="1"/>
      <protection/>
    </xf>
    <xf numFmtId="0" fontId="12" fillId="34" borderId="13" xfId="0" applyFont="1" applyFill="1" applyBorder="1" applyAlignment="1">
      <alignment horizontal="center" vertical="center"/>
    </xf>
    <xf numFmtId="0" fontId="35" fillId="34" borderId="13" xfId="0" applyFont="1" applyFill="1" applyBorder="1" applyAlignment="1">
      <alignment horizontal="left" vertical="center" wrapText="1"/>
    </xf>
    <xf numFmtId="0" fontId="32" fillId="34" borderId="13" xfId="54" applyFont="1" applyFill="1" applyBorder="1" applyAlignment="1">
      <alignment horizontal="left" vertical="center" wrapText="1"/>
      <protection/>
    </xf>
    <xf numFmtId="0" fontId="32" fillId="34" borderId="18" xfId="54" applyFont="1" applyFill="1" applyBorder="1" applyAlignment="1">
      <alignment horizontal="left" vertical="center" wrapText="1"/>
      <protection/>
    </xf>
    <xf numFmtId="0" fontId="35" fillId="34" borderId="19" xfId="0" applyFont="1" applyFill="1" applyBorder="1" applyAlignment="1">
      <alignment horizontal="left" vertical="center"/>
    </xf>
    <xf numFmtId="0" fontId="35" fillId="34" borderId="18" xfId="0" applyFont="1" applyFill="1" applyBorder="1" applyAlignment="1">
      <alignment horizontal="left" vertical="center" wrapText="1"/>
    </xf>
    <xf numFmtId="0" fontId="32" fillId="34" borderId="13" xfId="0" applyFont="1" applyFill="1" applyBorder="1" applyAlignment="1">
      <alignment horizontal="left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left" vertical="center"/>
    </xf>
    <xf numFmtId="0" fontId="32" fillId="34" borderId="11" xfId="0" applyFont="1" applyFill="1" applyBorder="1" applyAlignment="1">
      <alignment horizontal="left" vertical="center" wrapText="1"/>
    </xf>
    <xf numFmtId="0" fontId="9" fillId="34" borderId="15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left" vertical="center"/>
    </xf>
    <xf numFmtId="49" fontId="32" fillId="34" borderId="13" xfId="52" applyNumberFormat="1" applyFont="1" applyFill="1" applyBorder="1" applyAlignment="1">
      <alignment horizontal="left" vertical="center" wrapText="1"/>
      <protection/>
    </xf>
    <xf numFmtId="4" fontId="3" fillId="34" borderId="13" xfId="0" applyNumberFormat="1" applyFont="1" applyFill="1" applyBorder="1" applyAlignment="1">
      <alignment horizontal="right" vertical="center"/>
    </xf>
    <xf numFmtId="0" fontId="12" fillId="34" borderId="0" xfId="0" applyFont="1" applyFill="1" applyAlignment="1">
      <alignment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left" vertical="center"/>
    </xf>
    <xf numFmtId="0" fontId="12" fillId="34" borderId="18" xfId="0" applyFont="1" applyFill="1" applyBorder="1" applyAlignment="1">
      <alignment horizontal="left" vertical="center" wrapText="1"/>
    </xf>
    <xf numFmtId="0" fontId="32" fillId="34" borderId="20" xfId="0" applyFont="1" applyFill="1" applyBorder="1" applyAlignment="1">
      <alignment vertical="center" wrapText="1"/>
    </xf>
    <xf numFmtId="0" fontId="32" fillId="34" borderId="23" xfId="0" applyFont="1" applyFill="1" applyBorder="1" applyAlignment="1">
      <alignment horizontal="left" vertical="center" wrapText="1"/>
    </xf>
    <xf numFmtId="0" fontId="35" fillId="34" borderId="12" xfId="0" applyFont="1" applyFill="1" applyBorder="1" applyAlignment="1">
      <alignment horizontal="left" vertical="center" wrapText="1"/>
    </xf>
    <xf numFmtId="0" fontId="9" fillId="34" borderId="18" xfId="0" applyFont="1" applyFill="1" applyBorder="1" applyAlignment="1">
      <alignment horizontal="center" vertical="center"/>
    </xf>
    <xf numFmtId="0" fontId="32" fillId="34" borderId="24" xfId="0" applyFont="1" applyFill="1" applyBorder="1" applyAlignment="1">
      <alignment horizontal="left" vertical="center" wrapText="1"/>
    </xf>
    <xf numFmtId="4" fontId="3" fillId="34" borderId="12" xfId="0" applyNumberFormat="1" applyFont="1" applyFill="1" applyBorder="1" applyAlignment="1">
      <alignment horizontal="right" vertical="center"/>
    </xf>
    <xf numFmtId="0" fontId="3" fillId="34" borderId="0" xfId="0" applyFont="1" applyFill="1" applyAlignment="1">
      <alignment vertical="center"/>
    </xf>
    <xf numFmtId="0" fontId="9" fillId="34" borderId="15" xfId="0" applyFont="1" applyFill="1" applyBorder="1" applyAlignment="1">
      <alignment vertical="center"/>
    </xf>
    <xf numFmtId="0" fontId="9" fillId="34" borderId="19" xfId="0" applyFont="1" applyFill="1" applyBorder="1" applyAlignment="1">
      <alignment vertical="center"/>
    </xf>
    <xf numFmtId="0" fontId="32" fillId="34" borderId="14" xfId="0" applyFont="1" applyFill="1" applyBorder="1" applyAlignment="1">
      <alignment horizontal="left" vertical="center" wrapText="1"/>
    </xf>
    <xf numFmtId="0" fontId="32" fillId="34" borderId="18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left" vertical="center"/>
    </xf>
    <xf numFmtId="0" fontId="34" fillId="34" borderId="11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/>
    </xf>
    <xf numFmtId="0" fontId="13" fillId="34" borderId="0" xfId="0" applyFont="1" applyFill="1" applyBorder="1" applyAlignment="1">
      <alignment horizontal="center" vertical="center"/>
    </xf>
    <xf numFmtId="0" fontId="34" fillId="34" borderId="20" xfId="0" applyFont="1" applyFill="1" applyBorder="1" applyAlignment="1">
      <alignment horizontal="left" vertical="center" wrapText="1"/>
    </xf>
    <xf numFmtId="4" fontId="13" fillId="34" borderId="12" xfId="0" applyNumberFormat="1" applyFont="1" applyFill="1" applyBorder="1" applyAlignment="1">
      <alignment horizontal="right" vertical="center"/>
    </xf>
    <xf numFmtId="0" fontId="5" fillId="34" borderId="18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vertical="center" wrapText="1"/>
    </xf>
    <xf numFmtId="0" fontId="30" fillId="34" borderId="15" xfId="0" applyFont="1" applyFill="1" applyBorder="1" applyAlignment="1">
      <alignment horizontal="left" vertical="center"/>
    </xf>
    <xf numFmtId="0" fontId="30" fillId="34" borderId="19" xfId="0" applyFont="1" applyFill="1" applyBorder="1" applyAlignment="1">
      <alignment horizontal="center" vertical="center"/>
    </xf>
    <xf numFmtId="0" fontId="32" fillId="34" borderId="13" xfId="0" applyFont="1" applyFill="1" applyBorder="1" applyAlignment="1">
      <alignment horizontal="left" vertical="center" wrapText="1"/>
    </xf>
    <xf numFmtId="0" fontId="9" fillId="34" borderId="18" xfId="0" applyFont="1" applyFill="1" applyBorder="1" applyAlignment="1">
      <alignment vertical="center" wrapText="1"/>
    </xf>
    <xf numFmtId="0" fontId="2" fillId="34" borderId="0" xfId="0" applyFont="1" applyFill="1" applyAlignment="1">
      <alignment vertical="center"/>
    </xf>
    <xf numFmtId="4" fontId="5" fillId="34" borderId="19" xfId="0" applyNumberFormat="1" applyFont="1" applyFill="1" applyBorder="1" applyAlignment="1">
      <alignment vertical="center"/>
    </xf>
    <xf numFmtId="0" fontId="30" fillId="34" borderId="13" xfId="0" applyFont="1" applyFill="1" applyBorder="1" applyAlignment="1">
      <alignment horizontal="left" vertical="center"/>
    </xf>
    <xf numFmtId="0" fontId="9" fillId="34" borderId="13" xfId="0" applyFont="1" applyFill="1" applyBorder="1" applyAlignment="1">
      <alignment horizontal="left" vertical="center"/>
    </xf>
    <xf numFmtId="0" fontId="4" fillId="34" borderId="22" xfId="0" applyFont="1" applyFill="1" applyBorder="1" applyAlignment="1">
      <alignment horizontal="center" vertical="center"/>
    </xf>
    <xf numFmtId="0" fontId="34" fillId="34" borderId="0" xfId="0" applyFont="1" applyFill="1" applyAlignment="1">
      <alignment vertical="center"/>
    </xf>
    <xf numFmtId="4" fontId="13" fillId="34" borderId="13" xfId="0" applyNumberFormat="1" applyFont="1" applyFill="1" applyBorder="1" applyAlignment="1">
      <alignment horizontal="right" vertical="center"/>
    </xf>
    <xf numFmtId="0" fontId="35" fillId="34" borderId="19" xfId="0" applyFont="1" applyFill="1" applyBorder="1" applyAlignment="1">
      <alignment vertical="center"/>
    </xf>
    <xf numFmtId="0" fontId="32" fillId="34" borderId="13" xfId="0" applyFont="1" applyFill="1" applyBorder="1" applyAlignment="1">
      <alignment vertical="center"/>
    </xf>
    <xf numFmtId="0" fontId="32" fillId="34" borderId="18" xfId="0" applyFont="1" applyFill="1" applyBorder="1" applyAlignment="1">
      <alignment vertical="center"/>
    </xf>
    <xf numFmtId="0" fontId="32" fillId="34" borderId="20" xfId="0" applyFont="1" applyFill="1" applyBorder="1" applyAlignment="1">
      <alignment horizontal="left" vertical="center" wrapText="1"/>
    </xf>
    <xf numFmtId="0" fontId="32" fillId="34" borderId="19" xfId="0" applyFont="1" applyFill="1" applyBorder="1" applyAlignment="1">
      <alignment vertical="center"/>
    </xf>
    <xf numFmtId="0" fontId="35" fillId="34" borderId="13" xfId="0" applyFont="1" applyFill="1" applyBorder="1" applyAlignment="1">
      <alignment vertical="center"/>
    </xf>
    <xf numFmtId="4" fontId="5" fillId="34" borderId="12" xfId="0" applyNumberFormat="1" applyFont="1" applyFill="1" applyBorder="1" applyAlignment="1">
      <alignment vertical="center"/>
    </xf>
    <xf numFmtId="0" fontId="9" fillId="34" borderId="13" xfId="0" applyFont="1" applyFill="1" applyBorder="1" applyAlignment="1">
      <alignment vertical="center"/>
    </xf>
    <xf numFmtId="4" fontId="11" fillId="34" borderId="13" xfId="0" applyNumberFormat="1" applyFont="1" applyFill="1" applyBorder="1" applyAlignment="1">
      <alignment horizontal="right" vertical="center"/>
    </xf>
    <xf numFmtId="4" fontId="3" fillId="33" borderId="13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4" fontId="63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63" fillId="0" borderId="0" xfId="0" applyFont="1" applyFill="1" applyAlignment="1">
      <alignment/>
    </xf>
    <xf numFmtId="0" fontId="3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right" vertical="center" wrapText="1"/>
    </xf>
    <xf numFmtId="0" fontId="27" fillId="0" borderId="0" xfId="0" applyFont="1" applyFill="1" applyAlignment="1">
      <alignment/>
    </xf>
    <xf numFmtId="0" fontId="35" fillId="0" borderId="14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 vertical="center"/>
    </xf>
    <xf numFmtId="4" fontId="27" fillId="0" borderId="0" xfId="0" applyNumberFormat="1" applyFont="1" applyFill="1" applyAlignment="1">
      <alignment/>
    </xf>
    <xf numFmtId="0" fontId="35" fillId="0" borderId="14" xfId="0" applyFont="1" applyFill="1" applyBorder="1" applyAlignment="1">
      <alignment horizontal="left" vertical="center"/>
    </xf>
    <xf numFmtId="0" fontId="32" fillId="0" borderId="18" xfId="0" applyFont="1" applyFill="1" applyBorder="1" applyAlignment="1">
      <alignment/>
    </xf>
    <xf numFmtId="0" fontId="32" fillId="0" borderId="11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vertical="center"/>
    </xf>
    <xf numFmtId="0" fontId="35" fillId="0" borderId="16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5" fillId="0" borderId="13" xfId="0" applyFont="1" applyFill="1" applyBorder="1" applyAlignment="1">
      <alignment vertical="center"/>
    </xf>
    <xf numFmtId="0" fontId="35" fillId="0" borderId="10" xfId="0" applyFont="1" applyFill="1" applyBorder="1" applyAlignment="1">
      <alignment horizontal="left" vertical="center"/>
    </xf>
    <xf numFmtId="0" fontId="32" fillId="0" borderId="13" xfId="0" applyFont="1" applyFill="1" applyBorder="1" applyAlignment="1">
      <alignment/>
    </xf>
    <xf numFmtId="0" fontId="32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/>
    </xf>
    <xf numFmtId="0" fontId="32" fillId="0" borderId="13" xfId="0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right" vertical="center" wrapText="1"/>
    </xf>
    <xf numFmtId="0" fontId="12" fillId="0" borderId="18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left" vertical="center"/>
    </xf>
    <xf numFmtId="4" fontId="5" fillId="0" borderId="13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left" vertical="center"/>
    </xf>
    <xf numFmtId="0" fontId="32" fillId="0" borderId="19" xfId="0" applyFont="1" applyFill="1" applyBorder="1" applyAlignment="1">
      <alignment horizontal="left" vertical="center"/>
    </xf>
    <xf numFmtId="0" fontId="32" fillId="0" borderId="2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/>
    </xf>
    <xf numFmtId="4" fontId="5" fillId="0" borderId="12" xfId="0" applyNumberFormat="1" applyFont="1" applyFill="1" applyBorder="1" applyAlignment="1">
      <alignment vertical="center"/>
    </xf>
    <xf numFmtId="0" fontId="35" fillId="0" borderId="18" xfId="0" applyFont="1" applyFill="1" applyBorder="1" applyAlignment="1">
      <alignment horizontal="center" vertical="center"/>
    </xf>
    <xf numFmtId="49" fontId="32" fillId="0" borderId="0" xfId="52" applyNumberFormat="1" applyFont="1" applyFill="1" applyBorder="1" applyAlignment="1">
      <alignment horizontal="left" vertical="center" wrapText="1"/>
      <protection/>
    </xf>
    <xf numFmtId="4" fontId="3" fillId="0" borderId="12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32" fillId="0" borderId="13" xfId="52" applyNumberFormat="1" applyFont="1" applyFill="1" applyBorder="1" applyAlignment="1">
      <alignment horizontal="left" vertical="center" wrapText="1"/>
      <protection/>
    </xf>
    <xf numFmtId="4" fontId="5" fillId="0" borderId="13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left" vertical="center"/>
    </xf>
    <xf numFmtId="0" fontId="31" fillId="0" borderId="20" xfId="0" applyFont="1" applyFill="1" applyBorder="1" applyAlignment="1">
      <alignment horizontal="left" vertical="center" wrapText="1"/>
    </xf>
    <xf numFmtId="4" fontId="13" fillId="0" borderId="20" xfId="0" applyNumberFormat="1" applyFont="1" applyFill="1" applyBorder="1" applyAlignment="1">
      <alignment horizontal="right" vertical="center"/>
    </xf>
    <xf numFmtId="0" fontId="34" fillId="0" borderId="11" xfId="0" applyFont="1" applyFill="1" applyBorder="1" applyAlignment="1">
      <alignment horizontal="left" vertical="center" wrapText="1"/>
    </xf>
    <xf numFmtId="4" fontId="5" fillId="0" borderId="20" xfId="0" applyNumberFormat="1" applyFont="1" applyFill="1" applyBorder="1" applyAlignment="1">
      <alignment horizontal="right" vertical="center"/>
    </xf>
    <xf numFmtId="0" fontId="32" fillId="0" borderId="10" xfId="0" applyFont="1" applyFill="1" applyBorder="1" applyAlignment="1">
      <alignment horizontal="left" vertical="center"/>
    </xf>
    <xf numFmtId="0" fontId="30" fillId="0" borderId="22" xfId="0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right" vertical="center"/>
    </xf>
    <xf numFmtId="0" fontId="35" fillId="0" borderId="18" xfId="0" applyFont="1" applyFill="1" applyBorder="1" applyAlignment="1">
      <alignment vertical="center"/>
    </xf>
    <xf numFmtId="0" fontId="32" fillId="0" borderId="23" xfId="0" applyFont="1" applyFill="1" applyBorder="1" applyAlignment="1">
      <alignment vertical="center"/>
    </xf>
    <xf numFmtId="0" fontId="32" fillId="0" borderId="23" xfId="0" applyFont="1" applyFill="1" applyBorder="1" applyAlignment="1">
      <alignment horizontal="left" vertical="center" wrapText="1"/>
    </xf>
    <xf numFmtId="4" fontId="11" fillId="0" borderId="13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12" fillId="33" borderId="18" xfId="0" applyFont="1" applyFill="1" applyBorder="1" applyAlignment="1">
      <alignment horizontal="left" vertical="center"/>
    </xf>
    <xf numFmtId="0" fontId="35" fillId="33" borderId="18" xfId="0" applyFont="1" applyFill="1" applyBorder="1" applyAlignment="1">
      <alignment horizontal="left" vertical="center"/>
    </xf>
    <xf numFmtId="0" fontId="32" fillId="33" borderId="23" xfId="0" applyFont="1" applyFill="1" applyBorder="1" applyAlignment="1">
      <alignment horizontal="left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4" fontId="3" fillId="33" borderId="12" xfId="0" applyNumberFormat="1" applyFont="1" applyFill="1" applyBorder="1" applyAlignment="1">
      <alignment horizontal="right" vertical="center" wrapText="1"/>
    </xf>
    <xf numFmtId="0" fontId="9" fillId="33" borderId="22" xfId="0" applyFont="1" applyFill="1" applyBorder="1" applyAlignment="1">
      <alignment vertical="center" wrapText="1"/>
    </xf>
    <xf numFmtId="4" fontId="9" fillId="33" borderId="16" xfId="57" applyNumberFormat="1" applyFont="1" applyFill="1" applyBorder="1" applyAlignment="1">
      <alignment vertical="center"/>
      <protection/>
    </xf>
    <xf numFmtId="0" fontId="26" fillId="33" borderId="12" xfId="0" applyFont="1" applyFill="1" applyBorder="1" applyAlignment="1">
      <alignment vertical="center"/>
    </xf>
    <xf numFmtId="4" fontId="3" fillId="33" borderId="12" xfId="53" applyNumberFormat="1" applyFont="1" applyFill="1" applyBorder="1" applyAlignment="1">
      <alignment horizontal="center" vertical="center" wrapText="1"/>
      <protection/>
    </xf>
    <xf numFmtId="4" fontId="32" fillId="33" borderId="10" xfId="0" applyNumberFormat="1" applyFont="1" applyFill="1" applyBorder="1" applyAlignment="1">
      <alignment vertical="center" wrapText="1"/>
    </xf>
    <xf numFmtId="4" fontId="32" fillId="33" borderId="10" xfId="0" applyNumberFormat="1" applyFont="1" applyFill="1" applyBorder="1" applyAlignment="1">
      <alignment vertical="center"/>
    </xf>
    <xf numFmtId="49" fontId="15" fillId="0" borderId="0" xfId="0" applyNumberFormat="1" applyFont="1" applyFill="1" applyAlignment="1">
      <alignment/>
    </xf>
    <xf numFmtId="49" fontId="27" fillId="0" borderId="0" xfId="0" applyNumberFormat="1" applyFont="1" applyFill="1" applyAlignment="1">
      <alignment/>
    </xf>
    <xf numFmtId="4" fontId="41" fillId="0" borderId="0" xfId="52" applyNumberFormat="1" applyFont="1" applyFill="1" applyBorder="1" applyAlignment="1">
      <alignment vertical="center"/>
      <protection/>
    </xf>
    <xf numFmtId="49" fontId="57" fillId="0" borderId="0" xfId="0" applyNumberFormat="1" applyFont="1" applyFill="1" applyAlignment="1">
      <alignment/>
    </xf>
    <xf numFmtId="4" fontId="14" fillId="0" borderId="0" xfId="52" applyNumberFormat="1" applyFont="1" applyFill="1">
      <alignment/>
      <protection/>
    </xf>
    <xf numFmtId="49" fontId="3" fillId="0" borderId="0" xfId="52" applyNumberFormat="1" applyFont="1" applyFill="1" applyAlignment="1">
      <alignment horizontal="center"/>
      <protection/>
    </xf>
    <xf numFmtId="49" fontId="15" fillId="0" borderId="0" xfId="52" applyNumberFormat="1" applyFont="1" applyFill="1" applyAlignment="1">
      <alignment horizontal="left"/>
      <protection/>
    </xf>
    <xf numFmtId="4" fontId="76" fillId="0" borderId="0" xfId="0" applyNumberFormat="1" applyFont="1" applyFill="1" applyAlignment="1">
      <alignment/>
    </xf>
    <xf numFmtId="0" fontId="36" fillId="0" borderId="0" xfId="53" applyFont="1" applyFill="1" applyAlignment="1">
      <alignment vertical="center"/>
      <protection/>
    </xf>
    <xf numFmtId="4" fontId="3" fillId="33" borderId="19" xfId="53" applyNumberFormat="1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5" fillId="0" borderId="19" xfId="52" applyFont="1" applyFill="1" applyBorder="1" applyAlignment="1">
      <alignment horizontal="center" vertical="center"/>
      <protection/>
    </xf>
    <xf numFmtId="0" fontId="3" fillId="0" borderId="14" xfId="52" applyFont="1" applyFill="1" applyBorder="1" applyAlignment="1">
      <alignment horizontal="center" vertical="center"/>
      <protection/>
    </xf>
    <xf numFmtId="0" fontId="3" fillId="0" borderId="18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/>
      <protection/>
    </xf>
    <xf numFmtId="4" fontId="3" fillId="0" borderId="11" xfId="52" applyNumberFormat="1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 vertical="center"/>
    </xf>
    <xf numFmtId="4" fontId="22" fillId="0" borderId="0" xfId="0" applyNumberFormat="1" applyFont="1" applyFill="1" applyAlignment="1">
      <alignment vertical="center"/>
    </xf>
    <xf numFmtId="0" fontId="3" fillId="0" borderId="15" xfId="52" applyFont="1" applyFill="1" applyBorder="1" applyAlignment="1">
      <alignment horizontal="center" vertical="center"/>
      <protection/>
    </xf>
    <xf numFmtId="0" fontId="3" fillId="0" borderId="19" xfId="52" applyFont="1" applyFill="1" applyBorder="1" applyAlignment="1">
      <alignment horizontal="center" vertical="center"/>
      <protection/>
    </xf>
    <xf numFmtId="0" fontId="3" fillId="0" borderId="16" xfId="52" applyFont="1" applyFill="1" applyBorder="1" applyAlignment="1">
      <alignment horizontal="center" vertical="center"/>
      <protection/>
    </xf>
    <xf numFmtId="0" fontId="3" fillId="0" borderId="12" xfId="52" applyFont="1" applyFill="1" applyBorder="1" applyAlignment="1">
      <alignment horizontal="center" vertical="center"/>
      <protection/>
    </xf>
    <xf numFmtId="4" fontId="5" fillId="0" borderId="0" xfId="0" applyNumberFormat="1" applyFont="1" applyFill="1" applyAlignment="1">
      <alignment vertical="center"/>
    </xf>
    <xf numFmtId="49" fontId="5" fillId="0" borderId="21" xfId="52" applyNumberFormat="1" applyFont="1" applyFill="1" applyBorder="1" applyAlignment="1">
      <alignment horizontal="center" vertical="center"/>
      <protection/>
    </xf>
    <xf numFmtId="0" fontId="5" fillId="0" borderId="13" xfId="0" applyFont="1" applyFill="1" applyBorder="1" applyAlignment="1">
      <alignment/>
    </xf>
    <xf numFmtId="4" fontId="5" fillId="0" borderId="13" xfId="0" applyNumberFormat="1" applyFont="1" applyFill="1" applyBorder="1" applyAlignment="1">
      <alignment/>
    </xf>
    <xf numFmtId="0" fontId="32" fillId="33" borderId="11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left" vertical="center" wrapText="1"/>
    </xf>
    <xf numFmtId="4" fontId="32" fillId="33" borderId="13" xfId="0" applyNumberFormat="1" applyFont="1" applyFill="1" applyBorder="1" applyAlignment="1">
      <alignment vertical="center" wrapText="1"/>
    </xf>
    <xf numFmtId="4" fontId="32" fillId="33" borderId="13" xfId="0" applyNumberFormat="1" applyFont="1" applyFill="1" applyBorder="1" applyAlignment="1">
      <alignment vertical="center"/>
    </xf>
    <xf numFmtId="4" fontId="32" fillId="33" borderId="13" xfId="52" applyNumberFormat="1" applyFont="1" applyFill="1" applyBorder="1" applyAlignment="1">
      <alignment vertical="center"/>
      <protection/>
    </xf>
    <xf numFmtId="4" fontId="32" fillId="33" borderId="15" xfId="0" applyNumberFormat="1" applyFont="1" applyFill="1" applyBorder="1" applyAlignment="1">
      <alignment vertical="center"/>
    </xf>
    <xf numFmtId="49" fontId="15" fillId="0" borderId="0" xfId="0" applyNumberFormat="1" applyFont="1" applyFill="1" applyAlignment="1">
      <alignment/>
    </xf>
    <xf numFmtId="49" fontId="17" fillId="0" borderId="0" xfId="52" applyNumberFormat="1" applyFont="1" applyFill="1" applyBorder="1" applyAlignment="1">
      <alignment horizontal="center"/>
      <protection/>
    </xf>
    <xf numFmtId="4" fontId="17" fillId="0" borderId="0" xfId="52" applyNumberFormat="1" applyFont="1" applyFill="1" applyBorder="1" applyAlignment="1">
      <alignment horizontal="right"/>
      <protection/>
    </xf>
    <xf numFmtId="0" fontId="3" fillId="0" borderId="13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3" fillId="0" borderId="20" xfId="52" applyFont="1" applyFill="1" applyBorder="1" applyAlignment="1">
      <alignment horizontal="center" vertical="center"/>
      <protection/>
    </xf>
    <xf numFmtId="0" fontId="5" fillId="0" borderId="15" xfId="52" applyFont="1" applyFill="1" applyBorder="1" applyAlignment="1">
      <alignment horizontal="center" vertical="center"/>
      <protection/>
    </xf>
    <xf numFmtId="49" fontId="13" fillId="0" borderId="0" xfId="52" applyNumberFormat="1" applyFont="1" applyFill="1">
      <alignment/>
      <protection/>
    </xf>
    <xf numFmtId="49" fontId="31" fillId="0" borderId="0" xfId="0" applyNumberFormat="1" applyFont="1" applyFill="1" applyBorder="1" applyAlignment="1">
      <alignment vertical="center"/>
    </xf>
    <xf numFmtId="49" fontId="16" fillId="0" borderId="0" xfId="56" applyNumberFormat="1" applyFont="1" applyFill="1" applyBorder="1" applyAlignment="1">
      <alignment horizontal="center"/>
      <protection/>
    </xf>
    <xf numFmtId="4" fontId="13" fillId="0" borderId="0" xfId="52" applyNumberFormat="1" applyFont="1" applyFill="1" applyBorder="1" applyAlignment="1">
      <alignment vertical="center"/>
      <protection/>
    </xf>
    <xf numFmtId="4" fontId="77" fillId="0" borderId="0" xfId="52" applyNumberFormat="1" applyFont="1" applyFill="1" applyAlignment="1">
      <alignment vertical="center"/>
      <protection/>
    </xf>
    <xf numFmtId="49" fontId="31" fillId="0" borderId="0" xfId="52" applyNumberFormat="1" applyFont="1" applyFill="1" applyBorder="1" applyAlignment="1">
      <alignment horizontal="left" vertical="center"/>
      <protection/>
    </xf>
    <xf numFmtId="49" fontId="31" fillId="0" borderId="0" xfId="52" applyNumberFormat="1" applyFont="1" applyFill="1" applyBorder="1" applyAlignment="1">
      <alignment horizontal="center" vertical="center"/>
      <protection/>
    </xf>
    <xf numFmtId="0" fontId="32" fillId="33" borderId="13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vertical="center" wrapText="1"/>
    </xf>
    <xf numFmtId="0" fontId="34" fillId="35" borderId="19" xfId="0" applyFont="1" applyFill="1" applyBorder="1" applyAlignment="1">
      <alignment horizontal="center" vertical="center"/>
    </xf>
    <xf numFmtId="0" fontId="32" fillId="35" borderId="19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27" fillId="35" borderId="19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vertical="center"/>
    </xf>
    <xf numFmtId="0" fontId="9" fillId="35" borderId="13" xfId="0" applyFont="1" applyFill="1" applyBorder="1" applyAlignment="1">
      <alignment vertical="center"/>
    </xf>
    <xf numFmtId="0" fontId="32" fillId="33" borderId="22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vertical="center" wrapText="1"/>
    </xf>
    <xf numFmtId="49" fontId="5" fillId="0" borderId="16" xfId="52" applyNumberFormat="1" applyFont="1" applyFill="1" applyBorder="1" applyAlignment="1">
      <alignment vertical="center"/>
      <protection/>
    </xf>
    <xf numFmtId="49" fontId="3" fillId="0" borderId="17" xfId="52" applyNumberFormat="1" applyFont="1" applyFill="1" applyBorder="1" applyAlignment="1">
      <alignment horizontal="center" vertical="center"/>
      <protection/>
    </xf>
    <xf numFmtId="4" fontId="78" fillId="0" borderId="0" xfId="53" applyNumberFormat="1" applyFont="1" applyFill="1" applyAlignment="1">
      <alignment horizontal="right" vertical="center"/>
      <protection/>
    </xf>
    <xf numFmtId="4" fontId="41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0" fontId="26" fillId="34" borderId="0" xfId="0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right" vertical="center" wrapText="1"/>
    </xf>
    <xf numFmtId="0" fontId="9" fillId="34" borderId="19" xfId="0" applyFont="1" applyFill="1" applyBorder="1" applyAlignment="1">
      <alignment horizontal="center" vertical="center"/>
    </xf>
    <xf numFmtId="0" fontId="3" fillId="0" borderId="21" xfId="52" applyFont="1" applyFill="1" applyBorder="1" applyAlignment="1">
      <alignment horizontal="center" vertical="center"/>
      <protection/>
    </xf>
    <xf numFmtId="0" fontId="12" fillId="0" borderId="21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/>
    </xf>
    <xf numFmtId="0" fontId="32" fillId="0" borderId="19" xfId="53" applyFont="1" applyFill="1" applyBorder="1" applyAlignment="1">
      <alignment vertical="center" wrapText="1"/>
      <protection/>
    </xf>
    <xf numFmtId="0" fontId="27" fillId="0" borderId="0" xfId="53" applyFont="1" applyFill="1" applyAlignment="1">
      <alignment horizontal="right"/>
      <protection/>
    </xf>
    <xf numFmtId="0" fontId="9" fillId="0" borderId="10" xfId="53" applyFont="1" applyFill="1" applyBorder="1" applyAlignment="1">
      <alignment vertical="center"/>
      <protection/>
    </xf>
    <xf numFmtId="0" fontId="9" fillId="0" borderId="11" xfId="53" applyFont="1" applyFill="1" applyBorder="1" applyAlignment="1">
      <alignment vertical="center"/>
      <protection/>
    </xf>
    <xf numFmtId="0" fontId="9" fillId="0" borderId="12" xfId="53" applyFont="1" applyFill="1" applyBorder="1" applyAlignment="1">
      <alignment horizontal="center" vertical="top" wrapText="1"/>
      <protection/>
    </xf>
    <xf numFmtId="0" fontId="9" fillId="0" borderId="0" xfId="53" applyFont="1" applyFill="1" applyAlignment="1">
      <alignment horizontal="center" vertical="top" wrapText="1"/>
      <protection/>
    </xf>
    <xf numFmtId="0" fontId="32" fillId="0" borderId="0" xfId="53" applyFont="1" applyFill="1" applyAlignment="1">
      <alignment horizontal="center" vertical="top" wrapText="1"/>
      <protection/>
    </xf>
    <xf numFmtId="0" fontId="9" fillId="0" borderId="0" xfId="57" applyFont="1" applyFill="1" applyAlignment="1">
      <alignment vertical="top"/>
      <protection/>
    </xf>
    <xf numFmtId="0" fontId="26" fillId="0" borderId="22" xfId="53" applyFont="1" applyFill="1" applyBorder="1" applyAlignment="1">
      <alignment horizontal="center" vertical="center" wrapText="1"/>
      <protection/>
    </xf>
    <xf numFmtId="4" fontId="5" fillId="0" borderId="13" xfId="53" applyNumberFormat="1" applyFont="1" applyFill="1" applyBorder="1" applyAlignment="1">
      <alignment horizontal="center" vertical="center" wrapText="1"/>
      <protection/>
    </xf>
    <xf numFmtId="4" fontId="42" fillId="0" borderId="0" xfId="53" applyNumberFormat="1" applyFont="1" applyFill="1" applyAlignment="1">
      <alignment horizontal="center" vertical="center" wrapText="1"/>
      <protection/>
    </xf>
    <xf numFmtId="4" fontId="3" fillId="0" borderId="21" xfId="53" applyNumberFormat="1" applyFont="1" applyFill="1" applyBorder="1" applyAlignment="1">
      <alignment horizontal="right" vertical="center" wrapText="1"/>
      <protection/>
    </xf>
    <xf numFmtId="0" fontId="4" fillId="0" borderId="10" xfId="57" applyFont="1" applyFill="1" applyBorder="1" applyAlignment="1">
      <alignment horizontal="left" vertical="center"/>
      <protection/>
    </xf>
    <xf numFmtId="4" fontId="9" fillId="0" borderId="22" xfId="57" applyNumberFormat="1" applyFont="1" applyFill="1" applyBorder="1" applyAlignment="1">
      <alignment vertical="center"/>
      <protection/>
    </xf>
    <xf numFmtId="0" fontId="26" fillId="0" borderId="11" xfId="0" applyFont="1" applyFill="1" applyBorder="1" applyAlignment="1">
      <alignment vertical="center"/>
    </xf>
    <xf numFmtId="4" fontId="73" fillId="0" borderId="0" xfId="0" applyNumberFormat="1" applyFont="1" applyFill="1" applyAlignment="1">
      <alignment/>
    </xf>
    <xf numFmtId="4" fontId="74" fillId="0" borderId="0" xfId="0" applyNumberFormat="1" applyFont="1" applyFill="1" applyAlignment="1">
      <alignment/>
    </xf>
    <xf numFmtId="4" fontId="61" fillId="0" borderId="0" xfId="0" applyNumberFormat="1" applyFont="1" applyFill="1" applyAlignment="1">
      <alignment/>
    </xf>
    <xf numFmtId="0" fontId="32" fillId="0" borderId="18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center"/>
    </xf>
    <xf numFmtId="0" fontId="11" fillId="34" borderId="22" xfId="0" applyFont="1" applyFill="1" applyBorder="1" applyAlignment="1">
      <alignment horizontal="left" vertical="center"/>
    </xf>
    <xf numFmtId="0" fontId="11" fillId="34" borderId="11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5" xfId="52"/>
    <cellStyle name="Normalny_Arkusz8" xfId="53"/>
    <cellStyle name="Normalny_tabela nr 8" xfId="54"/>
    <cellStyle name="Normalny_Uch.RMK luty" xfId="55"/>
    <cellStyle name="Normalny_Uch.RMK marzec" xfId="56"/>
    <cellStyle name="Normalny_Zał. nr 3A" xfId="57"/>
    <cellStyle name="Normalny_ZPMK luty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4"/>
  <sheetViews>
    <sheetView tabSelected="1" zoomScale="120" zoomScaleNormal="120" zoomScalePageLayoutView="0" workbookViewId="0" topLeftCell="C1">
      <pane xSplit="18735" topLeftCell="A1" activePane="topLeft" state="split"/>
      <selection pane="topLeft" activeCell="C1" sqref="C1"/>
      <selection pane="topRight" activeCell="A107" sqref="A107"/>
    </sheetView>
  </sheetViews>
  <sheetFormatPr defaultColWidth="9.140625" defaultRowHeight="12.75"/>
  <cols>
    <col min="1" max="1" width="6.28125" style="2" customWidth="1"/>
    <col min="2" max="2" width="7.140625" style="2" customWidth="1"/>
    <col min="3" max="3" width="7.00390625" style="2" customWidth="1"/>
    <col min="4" max="4" width="15.28125" style="2" customWidth="1"/>
    <col min="5" max="5" width="14.140625" style="2" customWidth="1"/>
    <col min="6" max="6" width="15.57421875" style="2" customWidth="1"/>
    <col min="7" max="7" width="15.7109375" style="2" customWidth="1"/>
    <col min="8" max="8" width="19.8515625" style="24" customWidth="1"/>
    <col min="9" max="9" width="28.00390625" style="32" customWidth="1"/>
    <col min="10" max="10" width="22.28125" style="33" customWidth="1"/>
    <col min="11" max="11" width="20.8515625" style="32" customWidth="1"/>
    <col min="12" max="12" width="17.28125" style="32" customWidth="1"/>
    <col min="13" max="13" width="22.421875" style="32" customWidth="1"/>
    <col min="14" max="14" width="15.00390625" style="2" customWidth="1"/>
    <col min="15" max="16384" width="9.140625" style="2" customWidth="1"/>
  </cols>
  <sheetData>
    <row r="1" spans="1:14" s="65" customFormat="1" ht="23.25" customHeight="1">
      <c r="A1" s="150" t="s">
        <v>260</v>
      </c>
      <c r="B1" s="151"/>
      <c r="C1" s="152"/>
      <c r="D1" s="5"/>
      <c r="E1" s="5"/>
      <c r="F1" s="5"/>
      <c r="G1" s="776" t="s">
        <v>498</v>
      </c>
      <c r="H1" s="452"/>
      <c r="I1" s="112"/>
      <c r="J1" s="113"/>
      <c r="K1" s="110"/>
      <c r="L1" s="112"/>
      <c r="M1" s="112"/>
      <c r="N1" s="110"/>
    </row>
    <row r="2" spans="1:14" s="65" customFormat="1" ht="24" customHeight="1">
      <c r="A2" s="150" t="s">
        <v>117</v>
      </c>
      <c r="B2" s="151"/>
      <c r="C2" s="152"/>
      <c r="D2" s="5"/>
      <c r="E2" s="5"/>
      <c r="F2" s="5"/>
      <c r="G2" s="110"/>
      <c r="H2" s="829" t="s">
        <v>262</v>
      </c>
      <c r="I2" s="112"/>
      <c r="J2" s="113"/>
      <c r="K2" s="110"/>
      <c r="L2" s="112"/>
      <c r="M2" s="112"/>
      <c r="N2" s="110"/>
    </row>
    <row r="3" spans="1:14" s="65" customFormat="1" ht="24" customHeight="1">
      <c r="A3" s="150" t="s">
        <v>261</v>
      </c>
      <c r="B3" s="151"/>
      <c r="C3" s="152"/>
      <c r="D3" s="5"/>
      <c r="E3" s="5"/>
      <c r="F3" s="5"/>
      <c r="G3" s="110"/>
      <c r="H3" s="114"/>
      <c r="I3" s="112"/>
      <c r="J3" s="113"/>
      <c r="K3" s="110"/>
      <c r="L3" s="112"/>
      <c r="M3" s="112"/>
      <c r="N3" s="110"/>
    </row>
    <row r="4" spans="1:14" s="65" customFormat="1" ht="12.75" customHeight="1">
      <c r="A4" s="109"/>
      <c r="B4" s="110"/>
      <c r="C4" s="111"/>
      <c r="D4" s="110"/>
      <c r="E4" s="110"/>
      <c r="F4" s="110"/>
      <c r="G4" s="110"/>
      <c r="H4" s="114"/>
      <c r="I4" s="112"/>
      <c r="J4" s="113"/>
      <c r="K4" s="110"/>
      <c r="L4" s="112"/>
      <c r="M4" s="112"/>
      <c r="N4" s="110"/>
    </row>
    <row r="5" spans="1:14" ht="12.75" customHeight="1">
      <c r="A5" s="23"/>
      <c r="B5" s="5"/>
      <c r="C5" s="6"/>
      <c r="D5" s="5"/>
      <c r="E5" s="5"/>
      <c r="F5" s="5"/>
      <c r="G5" s="5"/>
      <c r="H5" s="7"/>
      <c r="I5" s="43"/>
      <c r="J5" s="9"/>
      <c r="K5" s="5"/>
      <c r="L5" s="43"/>
      <c r="M5" s="43"/>
      <c r="N5" s="5"/>
    </row>
    <row r="6" spans="1:14" ht="19.5">
      <c r="A6" s="23" t="s">
        <v>160</v>
      </c>
      <c r="B6" s="5"/>
      <c r="C6" s="6"/>
      <c r="D6" s="5"/>
      <c r="E6" s="5"/>
      <c r="F6" s="5"/>
      <c r="G6" s="5"/>
      <c r="H6" s="7"/>
      <c r="I6" s="43"/>
      <c r="J6" s="9"/>
      <c r="K6" s="5"/>
      <c r="L6" s="43"/>
      <c r="M6" s="43"/>
      <c r="N6" s="5"/>
    </row>
    <row r="7" spans="1:14" ht="12.75" customHeight="1">
      <c r="A7" s="23"/>
      <c r="B7" s="5"/>
      <c r="C7" s="6"/>
      <c r="D7" s="5"/>
      <c r="E7" s="5"/>
      <c r="F7" s="5"/>
      <c r="G7" s="5"/>
      <c r="H7" s="7"/>
      <c r="I7" s="43"/>
      <c r="J7" s="9"/>
      <c r="K7" s="5"/>
      <c r="L7" s="43"/>
      <c r="M7" s="43"/>
      <c r="N7" s="5"/>
    </row>
    <row r="8" spans="1:14" ht="13.5" customHeight="1">
      <c r="A8" s="5"/>
      <c r="B8" s="5"/>
      <c r="C8" s="6"/>
      <c r="D8" s="5"/>
      <c r="E8" s="5"/>
      <c r="F8" s="5"/>
      <c r="G8" s="5"/>
      <c r="H8" s="7"/>
      <c r="I8" s="43"/>
      <c r="J8" s="9"/>
      <c r="K8" s="5"/>
      <c r="L8" s="43"/>
      <c r="M8" s="43"/>
      <c r="N8" s="5"/>
    </row>
    <row r="9" spans="1:14" ht="18.75">
      <c r="A9" s="153" t="s">
        <v>118</v>
      </c>
      <c r="B9" s="151"/>
      <c r="C9" s="152"/>
      <c r="D9" s="5"/>
      <c r="E9" s="5"/>
      <c r="F9" s="5"/>
      <c r="G9" s="5"/>
      <c r="H9" s="7"/>
      <c r="I9" s="43"/>
      <c r="J9" s="9"/>
      <c r="K9" s="5"/>
      <c r="L9" s="43"/>
      <c r="M9" s="43"/>
      <c r="N9" s="5"/>
    </row>
    <row r="10" spans="1:14" ht="18.75">
      <c r="A10" s="153" t="s">
        <v>410</v>
      </c>
      <c r="B10" s="151"/>
      <c r="C10" s="152"/>
      <c r="D10" s="5"/>
      <c r="E10" s="5"/>
      <c r="F10" s="5"/>
      <c r="G10" s="5"/>
      <c r="H10" s="7"/>
      <c r="I10" s="43"/>
      <c r="J10" s="9"/>
      <c r="K10" s="5"/>
      <c r="L10" s="43"/>
      <c r="M10" s="43"/>
      <c r="N10" s="5"/>
    </row>
    <row r="11" spans="1:14" ht="18.75">
      <c r="A11" s="153" t="s">
        <v>411</v>
      </c>
      <c r="B11" s="151"/>
      <c r="C11" s="152"/>
      <c r="D11" s="5"/>
      <c r="E11" s="5"/>
      <c r="F11" s="5"/>
      <c r="G11" s="5"/>
      <c r="H11" s="7"/>
      <c r="I11" s="43"/>
      <c r="J11" s="9"/>
      <c r="K11" s="5"/>
      <c r="L11" s="43"/>
      <c r="M11" s="43"/>
      <c r="N11" s="5"/>
    </row>
    <row r="12" spans="1:14" ht="14.25" customHeight="1">
      <c r="A12" s="153"/>
      <c r="B12" s="151"/>
      <c r="C12" s="152"/>
      <c r="D12" s="5"/>
      <c r="E12" s="5"/>
      <c r="F12" s="5"/>
      <c r="G12" s="5"/>
      <c r="H12" s="7"/>
      <c r="I12" s="43"/>
      <c r="J12" s="9"/>
      <c r="K12" s="5"/>
      <c r="L12" s="43"/>
      <c r="M12" s="43"/>
      <c r="N12" s="5"/>
    </row>
    <row r="13" spans="1:14" ht="15" customHeight="1">
      <c r="A13" s="107"/>
      <c r="B13" s="44"/>
      <c r="C13" s="16"/>
      <c r="D13" s="16"/>
      <c r="E13" s="5"/>
      <c r="F13" s="5"/>
      <c r="G13" s="5"/>
      <c r="H13" s="7"/>
      <c r="I13" s="43"/>
      <c r="J13" s="9"/>
      <c r="K13" s="5"/>
      <c r="L13" s="43"/>
      <c r="M13" s="43"/>
      <c r="N13" s="5"/>
    </row>
    <row r="14" spans="1:14" s="28" customFormat="1" ht="15.75">
      <c r="A14" s="8"/>
      <c r="B14" s="8"/>
      <c r="C14" s="31"/>
      <c r="D14" s="8"/>
      <c r="E14" s="31" t="s">
        <v>69</v>
      </c>
      <c r="F14" s="8"/>
      <c r="G14" s="8"/>
      <c r="H14" s="9"/>
      <c r="I14" s="35"/>
      <c r="J14" s="35"/>
      <c r="K14" s="42"/>
      <c r="L14" s="35"/>
      <c r="M14" s="35"/>
      <c r="N14" s="8"/>
    </row>
    <row r="15" spans="1:14" s="28" customFormat="1" ht="15.75">
      <c r="A15" s="8"/>
      <c r="B15" s="8"/>
      <c r="C15" s="31"/>
      <c r="D15" s="8"/>
      <c r="E15" s="31"/>
      <c r="F15" s="8"/>
      <c r="G15" s="8"/>
      <c r="H15" s="9"/>
      <c r="I15" s="35"/>
      <c r="J15" s="35"/>
      <c r="K15" s="42"/>
      <c r="L15" s="35"/>
      <c r="M15" s="35"/>
      <c r="N15" s="8"/>
    </row>
    <row r="16" spans="1:14" ht="18.75">
      <c r="A16" s="464" t="s">
        <v>263</v>
      </c>
      <c r="B16"/>
      <c r="C16"/>
      <c r="D16"/>
      <c r="E16"/>
      <c r="F16" s="5"/>
      <c r="G16" s="5"/>
      <c r="H16" s="7"/>
      <c r="I16" s="36"/>
      <c r="J16" s="35"/>
      <c r="K16" s="34"/>
      <c r="L16" s="34"/>
      <c r="M16" s="34"/>
      <c r="N16" s="5"/>
    </row>
    <row r="17" spans="1:14" ht="18.75">
      <c r="A17" s="465" t="s">
        <v>264</v>
      </c>
      <c r="B17"/>
      <c r="C17"/>
      <c r="D17"/>
      <c r="E17"/>
      <c r="F17" s="5"/>
      <c r="G17" s="5"/>
      <c r="H17" s="7"/>
      <c r="I17" s="34"/>
      <c r="J17" s="35"/>
      <c r="K17" s="34"/>
      <c r="L17" s="34"/>
      <c r="M17" s="34"/>
      <c r="N17" s="5"/>
    </row>
    <row r="18" spans="1:10" ht="15.75">
      <c r="A18" s="155"/>
      <c r="B18" s="8"/>
      <c r="C18" s="156"/>
      <c r="D18" s="8"/>
      <c r="E18" s="31"/>
      <c r="F18" s="8"/>
      <c r="H18" s="1"/>
      <c r="J18" s="159"/>
    </row>
    <row r="19" ht="15" customHeight="1">
      <c r="I19" s="160"/>
    </row>
    <row r="20" spans="1:12" ht="18.75">
      <c r="A20" s="157" t="s">
        <v>119</v>
      </c>
      <c r="B20" s="154"/>
      <c r="C20" s="154"/>
      <c r="I20" s="158"/>
      <c r="J20" s="159"/>
      <c r="K20" s="160"/>
      <c r="L20" s="161"/>
    </row>
    <row r="21" spans="1:11" ht="15.75">
      <c r="A21" s="162"/>
      <c r="B21" s="163"/>
      <c r="C21" s="163"/>
      <c r="D21" s="26"/>
      <c r="E21" s="26"/>
      <c r="F21" s="164"/>
      <c r="H21" s="164"/>
      <c r="I21" s="165"/>
      <c r="K21" s="160"/>
    </row>
    <row r="22" spans="1:11" ht="15.75">
      <c r="A22" s="162" t="s">
        <v>120</v>
      </c>
      <c r="B22" s="163"/>
      <c r="C22" s="163"/>
      <c r="D22" s="26"/>
      <c r="E22" s="26"/>
      <c r="F22" s="164"/>
      <c r="H22" s="164">
        <f>H26+H45</f>
        <v>395168695.25</v>
      </c>
      <c r="I22" s="165"/>
      <c r="K22" s="160"/>
    </row>
    <row r="23" spans="1:11" ht="15.75">
      <c r="A23" s="162" t="s">
        <v>121</v>
      </c>
      <c r="B23" s="163"/>
      <c r="C23" s="163"/>
      <c r="D23" s="26"/>
      <c r="E23" s="26"/>
      <c r="F23" s="164"/>
      <c r="H23" s="164">
        <f>H27+H46</f>
        <v>395396200.17</v>
      </c>
      <c r="I23" s="450"/>
      <c r="K23" s="160"/>
    </row>
    <row r="24" spans="1:11" ht="15.75">
      <c r="A24" s="166" t="s">
        <v>122</v>
      </c>
      <c r="B24" s="167"/>
      <c r="C24" s="167"/>
      <c r="D24" s="26"/>
      <c r="E24" s="26"/>
      <c r="F24" s="164"/>
      <c r="H24" s="164"/>
      <c r="I24" s="450"/>
      <c r="K24" s="160"/>
    </row>
    <row r="25" spans="1:11" ht="15.75">
      <c r="A25" s="166"/>
      <c r="B25" s="167"/>
      <c r="C25" s="167"/>
      <c r="D25" s="26"/>
      <c r="E25" s="26"/>
      <c r="F25" s="164"/>
      <c r="H25" s="164"/>
      <c r="I25" s="450"/>
      <c r="K25" s="160"/>
    </row>
    <row r="26" spans="1:11" ht="15.75">
      <c r="A26" s="162" t="s">
        <v>239</v>
      </c>
      <c r="B26" s="163"/>
      <c r="C26" s="163"/>
      <c r="D26" s="169"/>
      <c r="E26" s="26"/>
      <c r="F26" s="1"/>
      <c r="H26" s="164">
        <v>280779869.2</v>
      </c>
      <c r="I26" s="450"/>
      <c r="K26" s="160"/>
    </row>
    <row r="27" spans="1:11" ht="15.75">
      <c r="A27" s="162" t="s">
        <v>121</v>
      </c>
      <c r="B27" s="163"/>
      <c r="C27" s="163"/>
      <c r="D27" s="169"/>
      <c r="E27" s="26"/>
      <c r="F27" s="1"/>
      <c r="H27" s="164">
        <f>H26-D73+F73</f>
        <v>281287374.12</v>
      </c>
      <c r="I27" s="450"/>
      <c r="J27" s="775"/>
      <c r="K27" s="160"/>
    </row>
    <row r="28" spans="1:11" ht="15.75">
      <c r="A28" s="166"/>
      <c r="B28" s="154" t="s">
        <v>123</v>
      </c>
      <c r="C28" s="167"/>
      <c r="D28" s="26"/>
      <c r="E28" s="26"/>
      <c r="F28" s="1"/>
      <c r="H28" s="164"/>
      <c r="I28" s="450"/>
      <c r="J28" s="775"/>
      <c r="K28" s="160"/>
    </row>
    <row r="29" spans="1:11" ht="15.75">
      <c r="A29" s="170" t="s">
        <v>124</v>
      </c>
      <c r="B29" s="163"/>
      <c r="C29" s="163"/>
      <c r="D29" s="26"/>
      <c r="E29" s="26"/>
      <c r="F29" s="1"/>
      <c r="H29" s="164">
        <v>265909442.36</v>
      </c>
      <c r="I29" s="450"/>
      <c r="K29" s="160"/>
    </row>
    <row r="30" spans="1:11" ht="15.75">
      <c r="A30" s="170" t="s">
        <v>121</v>
      </c>
      <c r="B30" s="163"/>
      <c r="C30" s="163"/>
      <c r="D30" s="26"/>
      <c r="E30" s="26"/>
      <c r="F30" s="1"/>
      <c r="H30" s="164">
        <f>H29-D73+F65+F66+F68+F69+F72</f>
        <v>266374965.4</v>
      </c>
      <c r="I30" s="450"/>
      <c r="K30" s="160"/>
    </row>
    <row r="31" spans="1:11" ht="15.75">
      <c r="A31" s="170"/>
      <c r="B31" s="171" t="s">
        <v>241</v>
      </c>
      <c r="C31" s="163"/>
      <c r="D31" s="26"/>
      <c r="E31" s="26"/>
      <c r="F31" s="1"/>
      <c r="H31" s="164"/>
      <c r="I31" s="450"/>
      <c r="K31" s="160"/>
    </row>
    <row r="32" spans="1:11" ht="15.75">
      <c r="A32" s="170"/>
      <c r="B32" s="327" t="s">
        <v>242</v>
      </c>
      <c r="C32" s="163"/>
      <c r="D32" s="26"/>
      <c r="E32" s="26"/>
      <c r="F32" s="1"/>
      <c r="H32" s="164"/>
      <c r="I32" s="165"/>
      <c r="K32" s="160"/>
    </row>
    <row r="33" spans="1:13" ht="15.75">
      <c r="A33" s="170"/>
      <c r="B33" s="327" t="s">
        <v>243</v>
      </c>
      <c r="C33" s="167"/>
      <c r="D33" s="26"/>
      <c r="E33" s="26"/>
      <c r="F33" s="1"/>
      <c r="H33" s="1">
        <v>3741590.61</v>
      </c>
      <c r="I33" s="686"/>
      <c r="J33" s="195"/>
      <c r="K33" s="160"/>
      <c r="L33" s="160"/>
      <c r="M33" s="160"/>
    </row>
    <row r="34" spans="1:13" ht="18.75">
      <c r="A34" s="170"/>
      <c r="B34" s="327" t="s">
        <v>125</v>
      </c>
      <c r="C34" s="171"/>
      <c r="D34" s="327"/>
      <c r="E34" s="26"/>
      <c r="F34" s="1"/>
      <c r="H34" s="1">
        <f>H33+F68+F69</f>
        <v>3793779.38</v>
      </c>
      <c r="I34" s="158"/>
      <c r="J34" s="168"/>
      <c r="K34" s="160"/>
      <c r="M34" s="161"/>
    </row>
    <row r="35" spans="1:11" ht="15.75">
      <c r="A35" s="170"/>
      <c r="B35" s="327"/>
      <c r="C35" s="163"/>
      <c r="D35" s="26"/>
      <c r="E35" s="26"/>
      <c r="F35" s="1"/>
      <c r="H35" s="164"/>
      <c r="I35" s="165"/>
      <c r="K35" s="160"/>
    </row>
    <row r="36" spans="1:11" ht="15.75">
      <c r="A36" s="170"/>
      <c r="B36" s="171"/>
      <c r="C36" s="163"/>
      <c r="D36" s="26"/>
      <c r="E36" s="26"/>
      <c r="F36" s="1"/>
      <c r="H36" s="164"/>
      <c r="I36" s="165"/>
      <c r="K36" s="160"/>
    </row>
    <row r="37" spans="1:11" ht="15.75">
      <c r="A37" s="170" t="s">
        <v>240</v>
      </c>
      <c r="B37" s="163"/>
      <c r="C37" s="163"/>
      <c r="D37" s="26"/>
      <c r="E37" s="26"/>
      <c r="F37" s="1"/>
      <c r="H37" s="164">
        <v>14870426.84</v>
      </c>
      <c r="I37" s="165"/>
      <c r="K37" s="160"/>
    </row>
    <row r="38" spans="1:11" ht="15.75">
      <c r="A38" s="170" t="s">
        <v>121</v>
      </c>
      <c r="B38" s="163"/>
      <c r="C38" s="163"/>
      <c r="D38" s="26"/>
      <c r="E38" s="26"/>
      <c r="F38" s="1"/>
      <c r="H38" s="164">
        <f>H37+F70+F71</f>
        <v>14912408.719999999</v>
      </c>
      <c r="I38" s="450"/>
      <c r="J38" s="195"/>
      <c r="K38" s="160"/>
    </row>
    <row r="39" spans="1:11" ht="15.75">
      <c r="A39" s="170"/>
      <c r="B39" s="171" t="s">
        <v>241</v>
      </c>
      <c r="C39" s="163"/>
      <c r="D39" s="26"/>
      <c r="E39" s="26"/>
      <c r="F39" s="1"/>
      <c r="H39" s="164"/>
      <c r="I39" s="165"/>
      <c r="J39" s="195"/>
      <c r="K39" s="160"/>
    </row>
    <row r="40" spans="1:11" ht="15.75">
      <c r="A40" s="170"/>
      <c r="B40" s="327" t="s">
        <v>242</v>
      </c>
      <c r="C40" s="163"/>
      <c r="D40" s="26"/>
      <c r="E40" s="26"/>
      <c r="F40" s="1"/>
      <c r="H40" s="164"/>
      <c r="I40" s="165"/>
      <c r="J40" s="168"/>
      <c r="K40" s="160"/>
    </row>
    <row r="41" spans="1:13" ht="15.75">
      <c r="A41" s="170"/>
      <c r="B41" s="327" t="s">
        <v>243</v>
      </c>
      <c r="C41" s="167"/>
      <c r="D41" s="26"/>
      <c r="E41" s="26"/>
      <c r="F41" s="1"/>
      <c r="H41" s="1">
        <v>8282653.84</v>
      </c>
      <c r="I41" s="686"/>
      <c r="K41" s="160"/>
      <c r="L41" s="160"/>
      <c r="M41" s="160"/>
    </row>
    <row r="42" spans="1:13" ht="18.75">
      <c r="A42" s="170"/>
      <c r="B42" s="327" t="s">
        <v>125</v>
      </c>
      <c r="C42" s="171"/>
      <c r="D42" s="327"/>
      <c r="E42" s="26"/>
      <c r="F42" s="1"/>
      <c r="H42" s="1">
        <f>H41+F70+F71</f>
        <v>8324635.72</v>
      </c>
      <c r="I42" s="158"/>
      <c r="J42" s="168"/>
      <c r="K42" s="160"/>
      <c r="M42" s="161"/>
    </row>
    <row r="43" spans="1:11" ht="15.75">
      <c r="A43" s="170"/>
      <c r="B43" s="171"/>
      <c r="C43" s="163"/>
      <c r="D43" s="26"/>
      <c r="E43" s="26"/>
      <c r="F43" s="1"/>
      <c r="H43" s="1"/>
      <c r="I43" s="158"/>
      <c r="K43" s="160"/>
    </row>
    <row r="44" spans="1:11" ht="15.75">
      <c r="A44" s="170"/>
      <c r="B44" s="26"/>
      <c r="C44" s="163"/>
      <c r="D44" s="26"/>
      <c r="E44" s="179"/>
      <c r="F44" s="240"/>
      <c r="H44" s="1"/>
      <c r="I44" s="158"/>
      <c r="K44" s="160"/>
    </row>
    <row r="45" spans="1:11" ht="15.75">
      <c r="A45" s="162" t="s">
        <v>126</v>
      </c>
      <c r="B45" s="163"/>
      <c r="C45" s="163"/>
      <c r="D45" s="169"/>
      <c r="E45" s="179"/>
      <c r="F45" s="240"/>
      <c r="H45" s="164">
        <v>114388826.05</v>
      </c>
      <c r="I45" s="158"/>
      <c r="K45" s="160"/>
    </row>
    <row r="46" spans="1:11" ht="15.75">
      <c r="A46" s="162" t="s">
        <v>121</v>
      </c>
      <c r="B46" s="163"/>
      <c r="C46" s="163"/>
      <c r="D46" s="169"/>
      <c r="E46" s="179"/>
      <c r="F46" s="240"/>
      <c r="H46" s="164">
        <f>H45-D88+F88</f>
        <v>114108826.05</v>
      </c>
      <c r="I46" s="158"/>
      <c r="K46" s="160"/>
    </row>
    <row r="47" spans="1:11" ht="15.75">
      <c r="A47" s="166"/>
      <c r="B47" s="154" t="s">
        <v>123</v>
      </c>
      <c r="C47" s="167"/>
      <c r="D47" s="26"/>
      <c r="E47" s="179"/>
      <c r="F47" s="240"/>
      <c r="H47" s="164"/>
      <c r="I47" s="158"/>
      <c r="K47" s="160"/>
    </row>
    <row r="48" spans="1:11" ht="15.75">
      <c r="A48" s="170" t="s">
        <v>124</v>
      </c>
      <c r="B48" s="163"/>
      <c r="C48" s="163"/>
      <c r="D48" s="26"/>
      <c r="E48" s="179"/>
      <c r="F48" s="240"/>
      <c r="H48" s="164">
        <v>113988826.05</v>
      </c>
      <c r="I48" s="158"/>
      <c r="K48" s="160"/>
    </row>
    <row r="49" spans="1:11" ht="15.75">
      <c r="A49" s="170" t="s">
        <v>121</v>
      </c>
      <c r="B49" s="163"/>
      <c r="C49" s="163"/>
      <c r="D49" s="26"/>
      <c r="E49" s="179"/>
      <c r="F49" s="240"/>
      <c r="H49" s="164">
        <f>H48-D83+F88</f>
        <v>113708826.05</v>
      </c>
      <c r="I49" s="158"/>
      <c r="K49" s="160"/>
    </row>
    <row r="50" spans="1:12" ht="15.75">
      <c r="A50" s="170"/>
      <c r="B50" s="171" t="s">
        <v>241</v>
      </c>
      <c r="C50" s="163"/>
      <c r="D50" s="26"/>
      <c r="E50" s="26"/>
      <c r="F50" s="1"/>
      <c r="H50" s="1"/>
      <c r="I50" s="158"/>
      <c r="K50" s="160"/>
      <c r="L50" s="160"/>
    </row>
    <row r="51" spans="1:12" ht="15.75">
      <c r="A51" s="170"/>
      <c r="B51" s="327" t="s">
        <v>242</v>
      </c>
      <c r="C51" s="163"/>
      <c r="D51" s="26"/>
      <c r="E51" s="26"/>
      <c r="F51" s="1"/>
      <c r="H51" s="1"/>
      <c r="I51" s="158"/>
      <c r="K51" s="160"/>
      <c r="L51" s="160"/>
    </row>
    <row r="52" spans="1:12" ht="15.75">
      <c r="A52" s="170"/>
      <c r="B52" s="327" t="s">
        <v>243</v>
      </c>
      <c r="C52" s="167"/>
      <c r="D52" s="26"/>
      <c r="E52" s="26"/>
      <c r="F52" s="1"/>
      <c r="H52" s="1">
        <v>451931.6</v>
      </c>
      <c r="I52" s="158"/>
      <c r="K52" s="160"/>
      <c r="L52" s="160"/>
    </row>
    <row r="53" spans="1:12" ht="15.75">
      <c r="A53" s="166"/>
      <c r="B53" s="327" t="s">
        <v>125</v>
      </c>
      <c r="C53" s="171"/>
      <c r="D53" s="327"/>
      <c r="E53" s="26"/>
      <c r="F53" s="1"/>
      <c r="H53" s="1">
        <f>H52</f>
        <v>451931.6</v>
      </c>
      <c r="I53" s="158"/>
      <c r="J53" s="168"/>
      <c r="K53" s="160"/>
      <c r="L53" s="172"/>
    </row>
    <row r="54" spans="1:11" ht="15.75">
      <c r="A54" s="170"/>
      <c r="B54" s="171"/>
      <c r="C54" s="163"/>
      <c r="D54" s="26"/>
      <c r="E54" s="26"/>
      <c r="F54" s="1"/>
      <c r="H54" s="1"/>
      <c r="I54" s="158"/>
      <c r="K54" s="160"/>
    </row>
    <row r="55" spans="1:11" ht="15.75">
      <c r="A55" s="170"/>
      <c r="B55" s="171"/>
      <c r="C55" s="163"/>
      <c r="D55" s="26"/>
      <c r="E55" s="26"/>
      <c r="F55" s="1"/>
      <c r="H55" s="1"/>
      <c r="I55" s="158"/>
      <c r="K55" s="160"/>
    </row>
    <row r="56" spans="1:11" ht="15.75">
      <c r="A56" s="170"/>
      <c r="B56" s="171"/>
      <c r="C56" s="163"/>
      <c r="D56" s="26"/>
      <c r="E56" s="26"/>
      <c r="F56" s="1"/>
      <c r="H56" s="1"/>
      <c r="I56" s="158"/>
      <c r="K56" s="160"/>
    </row>
    <row r="57" spans="1:11" ht="19.5">
      <c r="A57" s="176" t="s">
        <v>161</v>
      </c>
      <c r="B57" s="177"/>
      <c r="C57" s="178"/>
      <c r="D57" s="179"/>
      <c r="E57" s="179"/>
      <c r="F57" s="180"/>
      <c r="G57" s="180"/>
      <c r="H57" s="181"/>
      <c r="I57" s="158"/>
      <c r="K57" s="160"/>
    </row>
    <row r="58" spans="1:11" ht="19.5">
      <c r="A58" s="176"/>
      <c r="B58" s="177"/>
      <c r="C58" s="178"/>
      <c r="D58" s="179"/>
      <c r="E58" s="179"/>
      <c r="F58" s="180"/>
      <c r="G58" s="180"/>
      <c r="H58" s="181"/>
      <c r="I58" s="158"/>
      <c r="K58" s="160"/>
    </row>
    <row r="59" spans="1:11" ht="18.75">
      <c r="A59" s="185" t="s">
        <v>157</v>
      </c>
      <c r="B59" s="186"/>
      <c r="C59" s="187"/>
      <c r="D59" s="175"/>
      <c r="E59" s="175"/>
      <c r="F59" s="184"/>
      <c r="G59" s="184"/>
      <c r="I59" s="158"/>
      <c r="K59" s="160"/>
    </row>
    <row r="60" spans="1:11" ht="18.75">
      <c r="A60" s="182"/>
      <c r="B60" s="182"/>
      <c r="C60" s="182"/>
      <c r="D60" s="175"/>
      <c r="E60" s="175"/>
      <c r="F60" s="184"/>
      <c r="G60" s="184"/>
      <c r="I60" s="158"/>
      <c r="K60" s="160"/>
    </row>
    <row r="61" spans="1:11" ht="18.75">
      <c r="A61" s="188"/>
      <c r="B61" s="188"/>
      <c r="C61" s="189"/>
      <c r="D61" s="10" t="s">
        <v>127</v>
      </c>
      <c r="E61" s="11"/>
      <c r="F61" s="10" t="s">
        <v>128</v>
      </c>
      <c r="G61" s="11"/>
      <c r="I61" s="158"/>
      <c r="K61" s="160"/>
    </row>
    <row r="62" spans="1:11" ht="15" customHeight="1">
      <c r="A62" s="190"/>
      <c r="B62" s="190"/>
      <c r="C62" s="191"/>
      <c r="D62" s="12" t="s">
        <v>68</v>
      </c>
      <c r="E62" s="11" t="s">
        <v>67</v>
      </c>
      <c r="F62" s="12" t="s">
        <v>68</v>
      </c>
      <c r="G62" s="11" t="s">
        <v>67</v>
      </c>
      <c r="I62" s="158"/>
      <c r="K62" s="160"/>
    </row>
    <row r="63" spans="1:11" ht="21">
      <c r="A63" s="192" t="s">
        <v>70</v>
      </c>
      <c r="B63" s="192" t="s">
        <v>76</v>
      </c>
      <c r="C63" s="192" t="s">
        <v>71</v>
      </c>
      <c r="D63" s="13" t="s">
        <v>72</v>
      </c>
      <c r="E63" s="14" t="s">
        <v>73</v>
      </c>
      <c r="F63" s="13" t="s">
        <v>72</v>
      </c>
      <c r="G63" s="14" t="s">
        <v>73</v>
      </c>
      <c r="I63" s="158"/>
      <c r="K63" s="160"/>
    </row>
    <row r="64" spans="1:13" s="29" customFormat="1" ht="21" customHeight="1">
      <c r="A64" s="313"/>
      <c r="B64" s="313"/>
      <c r="C64" s="458"/>
      <c r="D64" s="194"/>
      <c r="E64" s="459"/>
      <c r="F64" s="194"/>
      <c r="G64" s="460"/>
      <c r="I64" s="443"/>
      <c r="J64" s="195"/>
      <c r="K64" s="168"/>
      <c r="L64" s="195"/>
      <c r="M64" s="195"/>
    </row>
    <row r="65" spans="1:13" s="29" customFormat="1" ht="21" customHeight="1">
      <c r="A65" s="455" t="s">
        <v>234</v>
      </c>
      <c r="B65" s="193" t="s">
        <v>428</v>
      </c>
      <c r="C65" s="458" t="s">
        <v>429</v>
      </c>
      <c r="D65" s="194"/>
      <c r="E65" s="459"/>
      <c r="F65" s="194">
        <v>3334.27</v>
      </c>
      <c r="G65" s="460"/>
      <c r="I65" s="443"/>
      <c r="J65" s="195"/>
      <c r="K65" s="168"/>
      <c r="L65" s="195"/>
      <c r="M65" s="195"/>
    </row>
    <row r="66" spans="1:13" s="206" customFormat="1" ht="18.75">
      <c r="A66" s="559" t="s">
        <v>404</v>
      </c>
      <c r="B66" s="196" t="s">
        <v>405</v>
      </c>
      <c r="C66" s="197" t="s">
        <v>406</v>
      </c>
      <c r="D66" s="194"/>
      <c r="E66" s="194"/>
      <c r="F66" s="194">
        <v>280000</v>
      </c>
      <c r="G66" s="213"/>
      <c r="H66" s="214"/>
      <c r="I66" s="158"/>
      <c r="J66" s="195"/>
      <c r="K66" s="160"/>
      <c r="L66" s="215"/>
      <c r="M66" s="215"/>
    </row>
    <row r="67" spans="1:13" s="206" customFormat="1" ht="18.75">
      <c r="A67" s="559" t="s">
        <v>248</v>
      </c>
      <c r="B67" s="196" t="s">
        <v>249</v>
      </c>
      <c r="C67" s="254"/>
      <c r="D67" s="194">
        <f>SUM(D68:D71)</f>
        <v>0</v>
      </c>
      <c r="E67" s="194"/>
      <c r="F67" s="194">
        <f>SUM(F68:F71)</f>
        <v>94170.65</v>
      </c>
      <c r="G67" s="213"/>
      <c r="H67" s="214"/>
      <c r="I67" s="158"/>
      <c r="J67" s="195"/>
      <c r="K67" s="160"/>
      <c r="L67" s="215"/>
      <c r="M67" s="215"/>
    </row>
    <row r="68" spans="1:11" ht="18.75">
      <c r="A68" s="308"/>
      <c r="B68" s="198"/>
      <c r="C68" s="199" t="s">
        <v>250</v>
      </c>
      <c r="D68" s="201"/>
      <c r="E68" s="201"/>
      <c r="F68" s="201">
        <v>44360.45</v>
      </c>
      <c r="G68" s="216"/>
      <c r="I68" s="217"/>
      <c r="K68" s="172"/>
    </row>
    <row r="69" spans="1:11" ht="18.75">
      <c r="A69" s="202"/>
      <c r="B69" s="203"/>
      <c r="C69" s="199" t="s">
        <v>360</v>
      </c>
      <c r="D69" s="201"/>
      <c r="E69" s="201"/>
      <c r="F69" s="201">
        <v>7828.32</v>
      </c>
      <c r="G69" s="216"/>
      <c r="I69" s="217"/>
      <c r="K69" s="172"/>
    </row>
    <row r="70" spans="1:11" ht="18.75">
      <c r="A70" s="202"/>
      <c r="B70" s="203"/>
      <c r="C70" s="199" t="s">
        <v>251</v>
      </c>
      <c r="D70" s="201"/>
      <c r="E70" s="201"/>
      <c r="F70" s="201">
        <v>35684.6</v>
      </c>
      <c r="G70" s="216"/>
      <c r="I70" s="217"/>
      <c r="K70" s="172"/>
    </row>
    <row r="71" spans="1:11" ht="18.75">
      <c r="A71" s="202"/>
      <c r="B71" s="203"/>
      <c r="C71" s="199" t="s">
        <v>361</v>
      </c>
      <c r="D71" s="201"/>
      <c r="E71" s="201"/>
      <c r="F71" s="201">
        <v>6297.28</v>
      </c>
      <c r="G71" s="216"/>
      <c r="I71" s="217"/>
      <c r="K71" s="172"/>
    </row>
    <row r="72" spans="1:13" s="206" customFormat="1" ht="18.75">
      <c r="A72" s="193" t="s">
        <v>449</v>
      </c>
      <c r="B72" s="193" t="s">
        <v>450</v>
      </c>
      <c r="C72" s="193" t="s">
        <v>406</v>
      </c>
      <c r="D72" s="194"/>
      <c r="E72" s="194"/>
      <c r="F72" s="194">
        <v>130000</v>
      </c>
      <c r="G72" s="213"/>
      <c r="H72" s="214"/>
      <c r="I72" s="158"/>
      <c r="J72" s="195"/>
      <c r="K72" s="160"/>
      <c r="L72" s="215"/>
      <c r="M72" s="215"/>
    </row>
    <row r="73" spans="1:13" s="48" customFormat="1" ht="19.5" customHeight="1">
      <c r="A73" s="560" t="s">
        <v>77</v>
      </c>
      <c r="B73" s="562"/>
      <c r="C73" s="197"/>
      <c r="D73" s="219">
        <f>D65+D66+D67+D72</f>
        <v>0</v>
      </c>
      <c r="E73" s="219">
        <f>E65+E66+E67+E72</f>
        <v>0</v>
      </c>
      <c r="F73" s="219">
        <f>F65+F66+F67+F72</f>
        <v>507504.92000000004</v>
      </c>
      <c r="G73" s="219">
        <f>G65+G66+G67+G72</f>
        <v>0</v>
      </c>
      <c r="H73" s="211"/>
      <c r="I73" s="207"/>
      <c r="J73" s="208"/>
      <c r="K73" s="208"/>
      <c r="L73" s="49"/>
      <c r="M73" s="49"/>
    </row>
    <row r="74" spans="1:13" s="48" customFormat="1" ht="19.5" customHeight="1">
      <c r="A74" s="209"/>
      <c r="B74" s="210"/>
      <c r="C74" s="210"/>
      <c r="D74" s="211"/>
      <c r="E74" s="211"/>
      <c r="F74" s="211"/>
      <c r="G74" s="211"/>
      <c r="I74" s="207"/>
      <c r="J74" s="49"/>
      <c r="K74" s="208"/>
      <c r="L74" s="49"/>
      <c r="M74" s="49"/>
    </row>
    <row r="75" spans="1:13" s="48" customFormat="1" ht="19.5" customHeight="1">
      <c r="A75" s="209"/>
      <c r="B75" s="210"/>
      <c r="C75" s="210"/>
      <c r="D75" s="211"/>
      <c r="E75" s="211"/>
      <c r="F75" s="211"/>
      <c r="G75" s="211"/>
      <c r="I75" s="207"/>
      <c r="J75" s="49"/>
      <c r="K75" s="208"/>
      <c r="L75" s="49"/>
      <c r="M75" s="49"/>
    </row>
    <row r="76" spans="1:11" ht="19.5">
      <c r="A76" s="176" t="s">
        <v>129</v>
      </c>
      <c r="B76" s="177"/>
      <c r="C76" s="178"/>
      <c r="D76" s="179"/>
      <c r="E76" s="179"/>
      <c r="F76" s="180"/>
      <c r="G76" s="180"/>
      <c r="H76" s="181"/>
      <c r="I76" s="158"/>
      <c r="K76" s="160"/>
    </row>
    <row r="77" spans="1:11" ht="19.5">
      <c r="A77" s="176"/>
      <c r="B77" s="177"/>
      <c r="C77" s="178"/>
      <c r="D77" s="179"/>
      <c r="E77" s="179"/>
      <c r="F77" s="180"/>
      <c r="G77" s="180"/>
      <c r="H77" s="181"/>
      <c r="I77" s="158"/>
      <c r="K77" s="160"/>
    </row>
    <row r="78" spans="1:11" ht="18.75">
      <c r="A78" s="185" t="s">
        <v>162</v>
      </c>
      <c r="B78" s="186"/>
      <c r="C78" s="187"/>
      <c r="D78" s="175"/>
      <c r="E78" s="175"/>
      <c r="F78" s="184"/>
      <c r="G78" s="184"/>
      <c r="I78" s="158"/>
      <c r="K78" s="160"/>
    </row>
    <row r="79" spans="1:11" ht="18.75">
      <c r="A79" s="182"/>
      <c r="B79" s="182"/>
      <c r="C79" s="182"/>
      <c r="D79" s="175"/>
      <c r="E79" s="175"/>
      <c r="F79" s="184"/>
      <c r="G79" s="184"/>
      <c r="I79" s="158"/>
      <c r="K79" s="160"/>
    </row>
    <row r="80" spans="1:11" ht="18.75">
      <c r="A80" s="188"/>
      <c r="B80" s="188"/>
      <c r="C80" s="189"/>
      <c r="D80" s="10" t="s">
        <v>127</v>
      </c>
      <c r="E80" s="11"/>
      <c r="F80" s="10" t="s">
        <v>128</v>
      </c>
      <c r="G80" s="11"/>
      <c r="I80" s="158"/>
      <c r="K80" s="160"/>
    </row>
    <row r="81" spans="1:11" ht="15" customHeight="1">
      <c r="A81" s="190"/>
      <c r="B81" s="190"/>
      <c r="C81" s="191"/>
      <c r="D81" s="12" t="s">
        <v>68</v>
      </c>
      <c r="E81" s="11" t="s">
        <v>67</v>
      </c>
      <c r="F81" s="12" t="s">
        <v>68</v>
      </c>
      <c r="G81" s="11" t="s">
        <v>67</v>
      </c>
      <c r="I81" s="158"/>
      <c r="K81" s="160"/>
    </row>
    <row r="82" spans="1:11" ht="21">
      <c r="A82" s="192" t="s">
        <v>70</v>
      </c>
      <c r="B82" s="192" t="s">
        <v>76</v>
      </c>
      <c r="C82" s="192" t="s">
        <v>71</v>
      </c>
      <c r="D82" s="13" t="s">
        <v>72</v>
      </c>
      <c r="E82" s="14" t="s">
        <v>73</v>
      </c>
      <c r="F82" s="13" t="s">
        <v>72</v>
      </c>
      <c r="G82" s="14" t="s">
        <v>73</v>
      </c>
      <c r="I82" s="158"/>
      <c r="K82" s="160"/>
    </row>
    <row r="83" spans="1:13" s="206" customFormat="1" ht="18.75">
      <c r="A83" s="559" t="s">
        <v>404</v>
      </c>
      <c r="B83" s="196"/>
      <c r="C83" s="197"/>
      <c r="D83" s="194">
        <f>D84+D87</f>
        <v>389960</v>
      </c>
      <c r="E83" s="194"/>
      <c r="F83" s="194">
        <f>F84+F87</f>
        <v>109960</v>
      </c>
      <c r="G83" s="213"/>
      <c r="H83" s="214"/>
      <c r="I83" s="158"/>
      <c r="J83" s="195"/>
      <c r="K83" s="160"/>
      <c r="L83" s="215"/>
      <c r="M83" s="215"/>
    </row>
    <row r="84" spans="1:11" ht="18.75">
      <c r="A84" s="198"/>
      <c r="B84" s="199" t="s">
        <v>441</v>
      </c>
      <c r="C84" s="200"/>
      <c r="D84" s="201">
        <f>SUM(D85:D86)</f>
        <v>109960</v>
      </c>
      <c r="E84" s="201"/>
      <c r="F84" s="201">
        <f>SUM(F85:F86)</f>
        <v>109960</v>
      </c>
      <c r="G84" s="216"/>
      <c r="I84" s="217"/>
      <c r="K84" s="172"/>
    </row>
    <row r="85" spans="1:11" ht="18.75">
      <c r="A85" s="203"/>
      <c r="B85" s="199"/>
      <c r="C85" s="200" t="s">
        <v>406</v>
      </c>
      <c r="D85" s="201"/>
      <c r="E85" s="201"/>
      <c r="F85" s="201">
        <v>109960</v>
      </c>
      <c r="G85" s="216"/>
      <c r="I85" s="217"/>
      <c r="K85" s="172"/>
    </row>
    <row r="86" spans="1:11" ht="18.75">
      <c r="A86" s="203"/>
      <c r="B86" s="199"/>
      <c r="C86" s="200" t="s">
        <v>442</v>
      </c>
      <c r="D86" s="201">
        <v>109960</v>
      </c>
      <c r="E86" s="201"/>
      <c r="F86" s="201"/>
      <c r="G86" s="216"/>
      <c r="I86" s="217"/>
      <c r="K86" s="172"/>
    </row>
    <row r="87" spans="1:11" ht="18.75">
      <c r="A87" s="218"/>
      <c r="B87" s="199" t="s">
        <v>405</v>
      </c>
      <c r="C87" s="200" t="s">
        <v>406</v>
      </c>
      <c r="D87" s="201">
        <v>280000</v>
      </c>
      <c r="E87" s="201"/>
      <c r="F87" s="201"/>
      <c r="G87" s="216"/>
      <c r="I87" s="217"/>
      <c r="K87" s="172"/>
    </row>
    <row r="88" spans="1:13" s="48" customFormat="1" ht="19.5" customHeight="1">
      <c r="A88" s="453" t="s">
        <v>77</v>
      </c>
      <c r="B88" s="454"/>
      <c r="C88" s="197"/>
      <c r="D88" s="219">
        <f>D83</f>
        <v>389960</v>
      </c>
      <c r="E88" s="219">
        <f>E83</f>
        <v>0</v>
      </c>
      <c r="F88" s="219">
        <f>F83</f>
        <v>109960</v>
      </c>
      <c r="G88" s="219">
        <f>G83</f>
        <v>0</v>
      </c>
      <c r="H88" s="211"/>
      <c r="I88" s="207"/>
      <c r="J88" s="208"/>
      <c r="K88" s="208"/>
      <c r="L88" s="49"/>
      <c r="M88" s="49"/>
    </row>
    <row r="89" spans="1:13" s="48" customFormat="1" ht="19.5" customHeight="1">
      <c r="A89" s="209"/>
      <c r="B89" s="210"/>
      <c r="C89" s="210"/>
      <c r="D89" s="211"/>
      <c r="E89" s="211"/>
      <c r="F89" s="211"/>
      <c r="G89" s="211"/>
      <c r="H89" s="211"/>
      <c r="I89" s="207"/>
      <c r="J89" s="208"/>
      <c r="K89" s="208"/>
      <c r="L89" s="49"/>
      <c r="M89" s="49"/>
    </row>
    <row r="90" spans="1:13" s="48" customFormat="1" ht="19.5" customHeight="1">
      <c r="A90" s="209"/>
      <c r="B90" s="210"/>
      <c r="C90" s="210"/>
      <c r="D90" s="211"/>
      <c r="E90" s="211"/>
      <c r="F90" s="211"/>
      <c r="G90" s="211"/>
      <c r="H90" s="211"/>
      <c r="I90" s="207"/>
      <c r="J90" s="208"/>
      <c r="K90" s="208"/>
      <c r="L90" s="49"/>
      <c r="M90" s="49"/>
    </row>
    <row r="91" spans="1:13" s="48" customFormat="1" ht="19.5" customHeight="1">
      <c r="A91" s="28" t="s">
        <v>460</v>
      </c>
      <c r="B91" s="28"/>
      <c r="C91" s="154"/>
      <c r="D91" s="2"/>
      <c r="E91" s="2"/>
      <c r="F91" s="2"/>
      <c r="G91" s="211"/>
      <c r="H91" s="211"/>
      <c r="I91" s="830"/>
      <c r="J91" s="208"/>
      <c r="K91" s="208"/>
      <c r="L91" s="49"/>
      <c r="M91" s="49"/>
    </row>
    <row r="92" spans="1:13" s="48" customFormat="1" ht="19.5" customHeight="1">
      <c r="A92" s="686" t="s">
        <v>456</v>
      </c>
      <c r="B92" s="28"/>
      <c r="C92" s="154"/>
      <c r="D92" s="2"/>
      <c r="E92" s="2"/>
      <c r="F92" s="2"/>
      <c r="G92" s="211"/>
      <c r="H92" s="211"/>
      <c r="I92" s="830"/>
      <c r="J92" s="208"/>
      <c r="K92" s="208"/>
      <c r="L92" s="49"/>
      <c r="M92" s="49"/>
    </row>
    <row r="93" spans="1:13" s="48" customFormat="1" ht="19.5" customHeight="1">
      <c r="A93" s="686" t="s">
        <v>483</v>
      </c>
      <c r="B93" s="28"/>
      <c r="C93" s="154"/>
      <c r="D93" s="2"/>
      <c r="E93" s="2"/>
      <c r="F93" s="2"/>
      <c r="G93" s="211"/>
      <c r="H93" s="211"/>
      <c r="I93" s="830"/>
      <c r="J93" s="208"/>
      <c r="K93" s="208"/>
      <c r="L93" s="49"/>
      <c r="M93" s="49"/>
    </row>
    <row r="94" spans="1:13" s="48" customFormat="1" ht="19.5" customHeight="1">
      <c r="A94" s="686"/>
      <c r="B94" s="28"/>
      <c r="C94" s="154"/>
      <c r="D94" s="2"/>
      <c r="E94" s="2"/>
      <c r="F94" s="2"/>
      <c r="G94" s="211"/>
      <c r="H94" s="211"/>
      <c r="I94" s="830"/>
      <c r="J94" s="208"/>
      <c r="K94" s="208"/>
      <c r="L94" s="49"/>
      <c r="M94" s="49"/>
    </row>
    <row r="95" spans="1:13" s="48" customFormat="1" ht="19.5" customHeight="1">
      <c r="A95" s="176" t="s">
        <v>138</v>
      </c>
      <c r="B95" s="28"/>
      <c r="C95" s="154"/>
      <c r="D95" s="2"/>
      <c r="E95" s="2"/>
      <c r="F95" s="2"/>
      <c r="G95" s="2"/>
      <c r="H95" s="24"/>
      <c r="I95" s="830"/>
      <c r="J95" s="208"/>
      <c r="K95" s="208"/>
      <c r="L95" s="49"/>
      <c r="M95" s="49"/>
    </row>
    <row r="96" spans="1:13" s="48" customFormat="1" ht="19.5" customHeight="1">
      <c r="A96" s="176"/>
      <c r="B96" s="28"/>
      <c r="C96" s="154"/>
      <c r="D96" s="2"/>
      <c r="E96" s="2"/>
      <c r="F96" s="2"/>
      <c r="G96" s="2"/>
      <c r="H96" s="24"/>
      <c r="I96" s="830"/>
      <c r="J96" s="208"/>
      <c r="K96" s="208"/>
      <c r="L96" s="49"/>
      <c r="M96" s="49"/>
    </row>
    <row r="97" spans="1:13" s="48" customFormat="1" ht="19.5" customHeight="1">
      <c r="A97" s="28" t="s">
        <v>457</v>
      </c>
      <c r="B97" s="28"/>
      <c r="C97" s="154"/>
      <c r="D97" s="2"/>
      <c r="E97" s="2"/>
      <c r="F97" s="2"/>
      <c r="G97" s="2"/>
      <c r="H97" s="164">
        <f>H99</f>
        <v>109960</v>
      </c>
      <c r="I97" s="830"/>
      <c r="J97" s="208"/>
      <c r="K97" s="208"/>
      <c r="L97" s="49"/>
      <c r="M97" s="49"/>
    </row>
    <row r="98" spans="1:13" s="48" customFormat="1" ht="19.5" customHeight="1">
      <c r="A98" s="28" t="s">
        <v>67</v>
      </c>
      <c r="B98" s="28"/>
      <c r="C98" s="154"/>
      <c r="D98" s="2"/>
      <c r="E98" s="2"/>
      <c r="F98" s="2"/>
      <c r="G98" s="2"/>
      <c r="H98" s="1"/>
      <c r="I98" s="830"/>
      <c r="J98" s="208"/>
      <c r="K98" s="208"/>
      <c r="L98" s="49"/>
      <c r="M98" s="49"/>
    </row>
    <row r="99" spans="1:13" s="48" customFormat="1" ht="19.5" customHeight="1">
      <c r="A99" s="28" t="s">
        <v>461</v>
      </c>
      <c r="B99" s="28"/>
      <c r="C99" s="154"/>
      <c r="D99" s="2"/>
      <c r="E99" s="2"/>
      <c r="F99" s="2"/>
      <c r="G99" s="2"/>
      <c r="H99" s="1">
        <v>109960</v>
      </c>
      <c r="I99" s="830"/>
      <c r="J99" s="208"/>
      <c r="K99" s="208"/>
      <c r="L99" s="49"/>
      <c r="M99" s="49"/>
    </row>
    <row r="100" spans="1:13" s="48" customFormat="1" ht="19.5" customHeight="1">
      <c r="A100" s="28"/>
      <c r="B100" s="28"/>
      <c r="C100" s="154"/>
      <c r="D100" s="2"/>
      <c r="E100" s="2"/>
      <c r="F100" s="2"/>
      <c r="G100" s="2"/>
      <c r="H100" s="1"/>
      <c r="I100" s="830"/>
      <c r="J100" s="208"/>
      <c r="K100" s="208"/>
      <c r="L100" s="49"/>
      <c r="M100" s="49"/>
    </row>
    <row r="101" spans="1:13" s="48" customFormat="1" ht="19.5" customHeight="1">
      <c r="A101" s="28"/>
      <c r="B101" s="28"/>
      <c r="C101" s="154"/>
      <c r="D101" s="2"/>
      <c r="E101" s="2"/>
      <c r="F101" s="2"/>
      <c r="G101" s="2"/>
      <c r="H101" s="1"/>
      <c r="I101" s="830"/>
      <c r="J101" s="208"/>
      <c r="K101" s="208"/>
      <c r="L101" s="49"/>
      <c r="M101" s="49"/>
    </row>
    <row r="102" spans="1:13" s="48" customFormat="1" ht="19.5" customHeight="1">
      <c r="A102" s="28" t="s">
        <v>265</v>
      </c>
      <c r="B102" s="28"/>
      <c r="C102" s="154"/>
      <c r="D102" s="2"/>
      <c r="E102" s="2"/>
      <c r="F102" s="2"/>
      <c r="G102" s="2"/>
      <c r="H102" s="164">
        <f>H104</f>
        <v>109960</v>
      </c>
      <c r="I102" s="830"/>
      <c r="J102" s="208"/>
      <c r="K102" s="208"/>
      <c r="L102" s="49"/>
      <c r="M102" s="49"/>
    </row>
    <row r="103" spans="1:13" s="48" customFormat="1" ht="19.5" customHeight="1">
      <c r="A103" s="28" t="s">
        <v>67</v>
      </c>
      <c r="B103" s="28"/>
      <c r="C103" s="154"/>
      <c r="D103" s="2"/>
      <c r="E103" s="2"/>
      <c r="F103" s="2"/>
      <c r="G103" s="2"/>
      <c r="H103" s="1"/>
      <c r="I103" s="830"/>
      <c r="J103" s="208"/>
      <c r="K103" s="208"/>
      <c r="L103" s="49"/>
      <c r="M103" s="49"/>
    </row>
    <row r="104" spans="1:13" s="48" customFormat="1" ht="19.5" customHeight="1">
      <c r="A104" s="28" t="s">
        <v>458</v>
      </c>
      <c r="B104" s="28"/>
      <c r="C104" s="154"/>
      <c r="D104" s="2"/>
      <c r="E104" s="2"/>
      <c r="F104" s="2"/>
      <c r="G104" s="2"/>
      <c r="H104" s="164">
        <f>SUM(H106:H127)</f>
        <v>109960</v>
      </c>
      <c r="I104" s="830"/>
      <c r="J104" s="208"/>
      <c r="K104" s="208"/>
      <c r="L104" s="49"/>
      <c r="M104" s="49"/>
    </row>
    <row r="105" spans="1:13" s="48" customFormat="1" ht="19.5" customHeight="1">
      <c r="A105" s="28" t="s">
        <v>67</v>
      </c>
      <c r="B105" s="28"/>
      <c r="C105" s="154"/>
      <c r="D105" s="2"/>
      <c r="E105" s="2"/>
      <c r="F105" s="2"/>
      <c r="G105" s="2"/>
      <c r="H105" s="711"/>
      <c r="I105" s="830"/>
      <c r="J105" s="208"/>
      <c r="K105" s="208"/>
      <c r="L105" s="49"/>
      <c r="M105" s="49"/>
    </row>
    <row r="106" spans="1:13" s="48" customFormat="1" ht="19.5" customHeight="1">
      <c r="A106" s="832"/>
      <c r="B106" s="28" t="s">
        <v>462</v>
      </c>
      <c r="C106" s="154"/>
      <c r="D106" s="2"/>
      <c r="E106" s="2"/>
      <c r="F106" s="2"/>
      <c r="G106" s="2"/>
      <c r="H106" s="833">
        <v>50</v>
      </c>
      <c r="I106" s="830"/>
      <c r="J106" s="208"/>
      <c r="K106" s="208"/>
      <c r="L106" s="49"/>
      <c r="M106" s="49"/>
    </row>
    <row r="107" spans="1:13" s="48" customFormat="1" ht="19.5" customHeight="1">
      <c r="A107" s="832"/>
      <c r="B107" s="28" t="s">
        <v>463</v>
      </c>
      <c r="C107" s="154"/>
      <c r="D107" s="2"/>
      <c r="E107" s="2"/>
      <c r="F107" s="2"/>
      <c r="G107" s="2"/>
      <c r="H107" s="833">
        <v>720</v>
      </c>
      <c r="I107" s="830"/>
      <c r="J107" s="208"/>
      <c r="K107" s="208"/>
      <c r="L107" s="49"/>
      <c r="M107" s="49"/>
    </row>
    <row r="108" spans="1:13" s="48" customFormat="1" ht="19.5" customHeight="1">
      <c r="A108" s="832"/>
      <c r="B108" s="28" t="s">
        <v>464</v>
      </c>
      <c r="C108" s="296"/>
      <c r="D108" s="297"/>
      <c r="E108" s="297"/>
      <c r="F108" s="298"/>
      <c r="G108" s="297"/>
      <c r="H108" s="833">
        <f>75260-10040</f>
        <v>65220</v>
      </c>
      <c r="I108" s="830"/>
      <c r="J108" s="208"/>
      <c r="K108" s="208"/>
      <c r="L108" s="49"/>
      <c r="M108" s="49"/>
    </row>
    <row r="109" spans="1:13" s="48" customFormat="1" ht="19.5" customHeight="1">
      <c r="A109" s="832"/>
      <c r="B109" s="28" t="s">
        <v>465</v>
      </c>
      <c r="C109" s="210"/>
      <c r="D109" s="211"/>
      <c r="E109" s="211"/>
      <c r="F109" s="211"/>
      <c r="G109" s="211"/>
      <c r="H109" s="833">
        <v>6240</v>
      </c>
      <c r="I109" s="830"/>
      <c r="J109" s="208"/>
      <c r="K109" s="208"/>
      <c r="L109" s="49"/>
      <c r="M109" s="49"/>
    </row>
    <row r="110" spans="1:13" s="48" customFormat="1" ht="19.5" customHeight="1">
      <c r="A110" s="832"/>
      <c r="B110" s="28" t="s">
        <v>459</v>
      </c>
      <c r="C110" s="154"/>
      <c r="D110" s="2"/>
      <c r="E110" s="2"/>
      <c r="F110" s="2"/>
      <c r="G110" s="2"/>
      <c r="H110" s="833">
        <v>13320</v>
      </c>
      <c r="I110" s="830"/>
      <c r="J110" s="208"/>
      <c r="K110" s="208"/>
      <c r="L110" s="49"/>
      <c r="M110" s="49"/>
    </row>
    <row r="111" spans="1:13" s="48" customFormat="1" ht="19.5" customHeight="1">
      <c r="A111" s="832"/>
      <c r="B111" s="28" t="s">
        <v>466</v>
      </c>
      <c r="C111" s="154"/>
      <c r="D111" s="2"/>
      <c r="E111" s="2"/>
      <c r="F111" s="2"/>
      <c r="G111" s="2"/>
      <c r="H111" s="833">
        <v>1800</v>
      </c>
      <c r="I111" s="830"/>
      <c r="J111" s="208"/>
      <c r="K111" s="208"/>
      <c r="L111" s="49"/>
      <c r="M111" s="49"/>
    </row>
    <row r="112" spans="1:13" s="48" customFormat="1" ht="19.5" customHeight="1">
      <c r="A112" s="832"/>
      <c r="B112" s="28" t="s">
        <v>467</v>
      </c>
      <c r="C112" s="154"/>
      <c r="D112" s="2"/>
      <c r="E112" s="2"/>
      <c r="F112" s="2"/>
      <c r="G112" s="2"/>
      <c r="H112" s="833">
        <v>360</v>
      </c>
      <c r="I112" s="830"/>
      <c r="J112" s="208"/>
      <c r="K112" s="208"/>
      <c r="L112" s="49"/>
      <c r="M112" s="49"/>
    </row>
    <row r="113" spans="1:13" s="48" customFormat="1" ht="19.5" customHeight="1">
      <c r="A113" s="832"/>
      <c r="B113" s="28" t="s">
        <v>468</v>
      </c>
      <c r="C113" s="154"/>
      <c r="D113" s="2"/>
      <c r="E113" s="2"/>
      <c r="F113" s="2"/>
      <c r="G113" s="2"/>
      <c r="H113" s="833">
        <v>2100</v>
      </c>
      <c r="I113" s="830"/>
      <c r="J113" s="208"/>
      <c r="K113" s="208"/>
      <c r="L113" s="49"/>
      <c r="M113" s="49"/>
    </row>
    <row r="114" spans="1:13" s="48" customFormat="1" ht="19.5" customHeight="1">
      <c r="A114" s="832"/>
      <c r="B114" s="28" t="s">
        <v>469</v>
      </c>
      <c r="C114" s="154"/>
      <c r="D114" s="2"/>
      <c r="E114" s="2"/>
      <c r="F114" s="2"/>
      <c r="G114" s="2"/>
      <c r="H114" s="833">
        <v>360</v>
      </c>
      <c r="I114" s="830"/>
      <c r="J114" s="208"/>
      <c r="K114" s="208"/>
      <c r="L114" s="49"/>
      <c r="M114" s="49"/>
    </row>
    <row r="115" spans="1:13" s="48" customFormat="1" ht="19.5" customHeight="1">
      <c r="A115" s="832"/>
      <c r="B115" s="28" t="s">
        <v>470</v>
      </c>
      <c r="C115" s="154"/>
      <c r="D115" s="2"/>
      <c r="E115" s="2"/>
      <c r="F115" s="2"/>
      <c r="G115" s="2"/>
      <c r="H115" s="833">
        <v>600</v>
      </c>
      <c r="I115" s="830"/>
      <c r="J115" s="208"/>
      <c r="K115" s="208"/>
      <c r="L115" s="49"/>
      <c r="M115" s="49"/>
    </row>
    <row r="116" spans="1:13" s="48" customFormat="1" ht="19.5" customHeight="1">
      <c r="A116" s="832"/>
      <c r="B116" s="28" t="s">
        <v>471</v>
      </c>
      <c r="C116" s="154"/>
      <c r="D116" s="2"/>
      <c r="E116" s="2"/>
      <c r="F116" s="2"/>
      <c r="G116" s="2"/>
      <c r="H116" s="833">
        <v>3500</v>
      </c>
      <c r="I116" s="830"/>
      <c r="J116" s="208"/>
      <c r="K116" s="208"/>
      <c r="L116" s="49"/>
      <c r="M116" s="49"/>
    </row>
    <row r="117" spans="1:13" s="48" customFormat="1" ht="19.5" customHeight="1">
      <c r="A117" s="832"/>
      <c r="B117" s="28" t="s">
        <v>472</v>
      </c>
      <c r="C117" s="154"/>
      <c r="D117" s="2"/>
      <c r="E117" s="2"/>
      <c r="F117" s="2"/>
      <c r="G117" s="2"/>
      <c r="H117" s="833">
        <v>1800</v>
      </c>
      <c r="I117" s="830"/>
      <c r="J117" s="208"/>
      <c r="K117" s="208"/>
      <c r="L117" s="49"/>
      <c r="M117" s="49"/>
    </row>
    <row r="118" spans="1:13" s="48" customFormat="1" ht="19.5" customHeight="1">
      <c r="A118" s="832"/>
      <c r="B118" s="28" t="s">
        <v>473</v>
      </c>
      <c r="C118" s="154"/>
      <c r="D118" s="2"/>
      <c r="E118" s="2"/>
      <c r="F118" s="2"/>
      <c r="G118" s="2"/>
      <c r="H118" s="833">
        <v>70</v>
      </c>
      <c r="I118" s="830"/>
      <c r="J118" s="208"/>
      <c r="K118" s="208"/>
      <c r="L118" s="49"/>
      <c r="M118" s="49"/>
    </row>
    <row r="119" spans="1:13" s="48" customFormat="1" ht="19.5" customHeight="1">
      <c r="A119" s="832"/>
      <c r="B119" s="28" t="s">
        <v>474</v>
      </c>
      <c r="C119" s="154"/>
      <c r="D119" s="2"/>
      <c r="E119" s="2"/>
      <c r="F119" s="2"/>
      <c r="G119" s="2"/>
      <c r="H119" s="833">
        <v>9000</v>
      </c>
      <c r="I119" s="830"/>
      <c r="J119" s="208"/>
      <c r="K119" s="208"/>
      <c r="L119" s="49"/>
      <c r="M119" s="49"/>
    </row>
    <row r="120" spans="1:13" s="48" customFormat="1" ht="19.5" customHeight="1">
      <c r="A120" s="832"/>
      <c r="B120" s="28" t="s">
        <v>475</v>
      </c>
      <c r="C120" s="154"/>
      <c r="D120" s="2"/>
      <c r="E120" s="2"/>
      <c r="F120" s="2"/>
      <c r="G120" s="2"/>
      <c r="H120" s="833">
        <v>70</v>
      </c>
      <c r="I120" s="830"/>
      <c r="J120" s="208"/>
      <c r="K120" s="208"/>
      <c r="L120" s="49"/>
      <c r="M120" s="49"/>
    </row>
    <row r="121" spans="1:13" s="48" customFormat="1" ht="19.5" customHeight="1">
      <c r="A121" s="832"/>
      <c r="B121" s="28" t="s">
        <v>476</v>
      </c>
      <c r="C121" s="154"/>
      <c r="D121" s="2"/>
      <c r="E121" s="2"/>
      <c r="F121" s="2"/>
      <c r="G121" s="2"/>
      <c r="H121" s="833">
        <v>600</v>
      </c>
      <c r="I121" s="830"/>
      <c r="J121" s="208"/>
      <c r="K121" s="208"/>
      <c r="L121" s="49"/>
      <c r="M121" s="49"/>
    </row>
    <row r="122" spans="1:13" s="48" customFormat="1" ht="19.5" customHeight="1">
      <c r="A122" s="832"/>
      <c r="B122" s="28" t="s">
        <v>477</v>
      </c>
      <c r="C122" s="154"/>
      <c r="D122" s="2"/>
      <c r="E122" s="2"/>
      <c r="F122" s="2"/>
      <c r="G122" s="2"/>
      <c r="H122" s="833">
        <v>1100</v>
      </c>
      <c r="I122" s="830"/>
      <c r="J122" s="208"/>
      <c r="K122" s="208"/>
      <c r="L122" s="49"/>
      <c r="M122" s="49"/>
    </row>
    <row r="123" spans="1:13" s="48" customFormat="1" ht="19.5" customHeight="1">
      <c r="A123" s="832"/>
      <c r="B123" s="28" t="s">
        <v>478</v>
      </c>
      <c r="C123" s="154"/>
      <c r="D123" s="2"/>
      <c r="E123" s="2"/>
      <c r="F123" s="2"/>
      <c r="G123" s="2"/>
      <c r="H123" s="833">
        <v>180</v>
      </c>
      <c r="I123" s="830"/>
      <c r="J123" s="208"/>
      <c r="K123" s="208"/>
      <c r="L123" s="49"/>
      <c r="M123" s="49"/>
    </row>
    <row r="124" spans="1:13" s="48" customFormat="1" ht="19.5" customHeight="1">
      <c r="A124" s="832"/>
      <c r="B124" s="28" t="s">
        <v>479</v>
      </c>
      <c r="C124" s="154"/>
      <c r="D124" s="2"/>
      <c r="E124" s="2"/>
      <c r="F124" s="2"/>
      <c r="G124" s="2"/>
      <c r="H124" s="833">
        <v>2040</v>
      </c>
      <c r="I124" s="830"/>
      <c r="J124" s="208"/>
      <c r="K124" s="208"/>
      <c r="L124" s="49"/>
      <c r="M124" s="49"/>
    </row>
    <row r="125" spans="1:13" s="48" customFormat="1" ht="19.5" customHeight="1">
      <c r="A125" s="832"/>
      <c r="B125" s="28" t="s">
        <v>480</v>
      </c>
      <c r="C125" s="154"/>
      <c r="D125" s="2"/>
      <c r="E125" s="2"/>
      <c r="F125" s="2"/>
      <c r="G125" s="2"/>
      <c r="H125" s="833">
        <v>300</v>
      </c>
      <c r="I125" s="830"/>
      <c r="J125" s="208"/>
      <c r="K125" s="208"/>
      <c r="L125" s="49"/>
      <c r="M125" s="49"/>
    </row>
    <row r="126" spans="1:13" s="48" customFormat="1" ht="19.5" customHeight="1">
      <c r="A126" s="832"/>
      <c r="B126" s="28" t="s">
        <v>481</v>
      </c>
      <c r="C126" s="154"/>
      <c r="D126" s="2"/>
      <c r="E126" s="2"/>
      <c r="F126" s="2"/>
      <c r="G126" s="2"/>
      <c r="H126" s="833">
        <v>150</v>
      </c>
      <c r="I126" s="830"/>
      <c r="J126" s="208"/>
      <c r="K126" s="208"/>
      <c r="L126" s="49"/>
      <c r="M126" s="49"/>
    </row>
    <row r="127" spans="1:13" s="48" customFormat="1" ht="19.5" customHeight="1">
      <c r="A127" s="832"/>
      <c r="B127" s="28" t="s">
        <v>482</v>
      </c>
      <c r="C127" s="154"/>
      <c r="D127" s="2"/>
      <c r="E127" s="2"/>
      <c r="F127" s="2"/>
      <c r="G127" s="2"/>
      <c r="H127" s="833">
        <v>380</v>
      </c>
      <c r="I127" s="830"/>
      <c r="J127" s="208"/>
      <c r="K127" s="208"/>
      <c r="L127" s="49"/>
      <c r="M127" s="49"/>
    </row>
    <row r="128" spans="1:13" s="48" customFormat="1" ht="19.5" customHeight="1">
      <c r="A128" s="28"/>
      <c r="B128" s="28"/>
      <c r="C128" s="154"/>
      <c r="D128" s="2"/>
      <c r="E128" s="2"/>
      <c r="F128" s="2"/>
      <c r="G128" s="2"/>
      <c r="H128" s="831"/>
      <c r="I128" s="830"/>
      <c r="J128" s="208"/>
      <c r="K128" s="208"/>
      <c r="L128" s="49"/>
      <c r="M128" s="49"/>
    </row>
    <row r="129" spans="1:13" s="48" customFormat="1" ht="19.5" customHeight="1">
      <c r="A129" s="209"/>
      <c r="B129" s="210"/>
      <c r="C129" s="210"/>
      <c r="D129" s="211"/>
      <c r="E129" s="211"/>
      <c r="F129" s="211"/>
      <c r="G129" s="211"/>
      <c r="H129" s="211"/>
      <c r="I129" s="207"/>
      <c r="J129" s="208"/>
      <c r="K129" s="208"/>
      <c r="L129" s="49"/>
      <c r="M129" s="49"/>
    </row>
    <row r="130" spans="1:11" ht="18.75">
      <c r="A130" s="154"/>
      <c r="B130" s="154"/>
      <c r="C130" s="154"/>
      <c r="I130" s="158"/>
      <c r="K130" s="160"/>
    </row>
    <row r="131" spans="1:13" s="28" customFormat="1" ht="15.75">
      <c r="A131" s="157" t="s">
        <v>485</v>
      </c>
      <c r="B131" s="221"/>
      <c r="C131" s="222"/>
      <c r="H131" s="1"/>
      <c r="I131" s="158"/>
      <c r="J131" s="33"/>
      <c r="K131" s="168"/>
      <c r="L131" s="33"/>
      <c r="M131" s="33"/>
    </row>
    <row r="132" spans="1:23" ht="15.75">
      <c r="A132" s="220"/>
      <c r="B132" s="220"/>
      <c r="C132" s="220"/>
      <c r="D132" s="28"/>
      <c r="E132" s="28"/>
      <c r="F132" s="28"/>
      <c r="G132" s="28"/>
      <c r="H132" s="1"/>
      <c r="I132" s="223"/>
      <c r="J132" s="38"/>
      <c r="K132" s="224"/>
      <c r="L132" s="37"/>
      <c r="M132" s="37"/>
      <c r="N132" s="16"/>
      <c r="O132" s="16"/>
      <c r="P132" s="16"/>
      <c r="Q132" s="225"/>
      <c r="R132" s="225"/>
      <c r="S132" s="225"/>
      <c r="T132" s="225"/>
      <c r="U132" s="225"/>
      <c r="V132" s="225"/>
      <c r="W132" s="225"/>
    </row>
    <row r="133" spans="1:23" ht="18.75">
      <c r="A133" s="157"/>
      <c r="B133" s="221"/>
      <c r="C133" s="222"/>
      <c r="D133" s="16"/>
      <c r="E133" s="16"/>
      <c r="F133" s="16"/>
      <c r="G133" s="16"/>
      <c r="H133" s="17"/>
      <c r="I133" s="226"/>
      <c r="J133" s="227"/>
      <c r="K133" s="224"/>
      <c r="L133" s="37"/>
      <c r="M133" s="37"/>
      <c r="N133" s="16"/>
      <c r="O133" s="16"/>
      <c r="P133" s="16"/>
      <c r="Q133" s="225"/>
      <c r="R133" s="225"/>
      <c r="S133" s="225"/>
      <c r="T133" s="225"/>
      <c r="U133" s="225"/>
      <c r="V133" s="225"/>
      <c r="W133" s="225"/>
    </row>
    <row r="134" spans="1:23" ht="15.75">
      <c r="A134" s="157"/>
      <c r="B134" s="228" t="s">
        <v>130</v>
      </c>
      <c r="C134" s="229"/>
      <c r="D134" s="16"/>
      <c r="E134" s="16"/>
      <c r="F134" s="16"/>
      <c r="G134" s="16"/>
      <c r="H134" s="230">
        <f>H137+H158</f>
        <v>393872349.33000004</v>
      </c>
      <c r="I134" s="226"/>
      <c r="J134" s="227"/>
      <c r="K134" s="224"/>
      <c r="L134" s="37"/>
      <c r="M134" s="37"/>
      <c r="N134" s="16"/>
      <c r="O134" s="16"/>
      <c r="P134" s="16"/>
      <c r="Q134" s="225"/>
      <c r="R134" s="225"/>
      <c r="S134" s="225"/>
      <c r="T134" s="225"/>
      <c r="U134" s="225"/>
      <c r="V134" s="225"/>
      <c r="W134" s="225"/>
    </row>
    <row r="135" spans="1:23" ht="15.75">
      <c r="A135" s="157"/>
      <c r="B135" s="228" t="s">
        <v>125</v>
      </c>
      <c r="C135" s="229"/>
      <c r="D135" s="16"/>
      <c r="E135" s="16"/>
      <c r="F135" s="16"/>
      <c r="G135" s="16"/>
      <c r="H135" s="230">
        <f>H138+H159</f>
        <v>394099854.25</v>
      </c>
      <c r="I135" s="451"/>
      <c r="J135" s="227"/>
      <c r="K135" s="224"/>
      <c r="L135" s="37"/>
      <c r="M135" s="37"/>
      <c r="N135" s="16"/>
      <c r="O135" s="16"/>
      <c r="P135" s="16"/>
      <c r="Q135" s="225"/>
      <c r="R135" s="225"/>
      <c r="S135" s="225"/>
      <c r="T135" s="225"/>
      <c r="U135" s="225"/>
      <c r="V135" s="225"/>
      <c r="W135" s="225"/>
    </row>
    <row r="136" spans="1:23" ht="15.75">
      <c r="A136" s="157"/>
      <c r="B136" s="233" t="s">
        <v>123</v>
      </c>
      <c r="C136" s="222"/>
      <c r="D136" s="16"/>
      <c r="E136" s="16"/>
      <c r="F136" s="16"/>
      <c r="G136" s="16"/>
      <c r="H136" s="230"/>
      <c r="I136" s="451"/>
      <c r="J136" s="227"/>
      <c r="K136" s="224"/>
      <c r="L136" s="37"/>
      <c r="M136" s="37"/>
      <c r="N136" s="16"/>
      <c r="O136" s="16"/>
      <c r="P136" s="16"/>
      <c r="Q136" s="225"/>
      <c r="R136" s="225"/>
      <c r="S136" s="225"/>
      <c r="T136" s="225"/>
      <c r="U136" s="225"/>
      <c r="V136" s="225"/>
      <c r="W136" s="225"/>
    </row>
    <row r="137" spans="1:23" ht="15.75">
      <c r="A137" s="235" t="s">
        <v>131</v>
      </c>
      <c r="B137" s="235"/>
      <c r="C137" s="235"/>
      <c r="D137" s="179"/>
      <c r="E137" s="175"/>
      <c r="F137" s="175"/>
      <c r="G137" s="16"/>
      <c r="H137" s="230">
        <v>270664174.93</v>
      </c>
      <c r="I137" s="451"/>
      <c r="J137" s="227"/>
      <c r="K137" s="224"/>
      <c r="L137" s="37"/>
      <c r="M137" s="37"/>
      <c r="N137" s="16"/>
      <c r="O137" s="16"/>
      <c r="P137" s="16"/>
      <c r="Q137" s="225"/>
      <c r="R137" s="225"/>
      <c r="S137" s="225"/>
      <c r="T137" s="225"/>
      <c r="U137" s="225"/>
      <c r="V137" s="225"/>
      <c r="W137" s="225"/>
    </row>
    <row r="138" spans="1:23" ht="15.75">
      <c r="A138" s="235"/>
      <c r="B138" s="237" t="s">
        <v>125</v>
      </c>
      <c r="C138" s="235"/>
      <c r="D138" s="179"/>
      <c r="E138" s="175"/>
      <c r="F138" s="175"/>
      <c r="G138" s="16"/>
      <c r="H138" s="230">
        <f>H137-D238+F238</f>
        <v>273194679.85</v>
      </c>
      <c r="I138" s="451"/>
      <c r="J138" s="227"/>
      <c r="K138" s="224"/>
      <c r="L138" s="37"/>
      <c r="M138" s="37"/>
      <c r="N138" s="16"/>
      <c r="O138" s="16"/>
      <c r="P138" s="16"/>
      <c r="Q138" s="225"/>
      <c r="R138" s="225"/>
      <c r="S138" s="225"/>
      <c r="T138" s="225"/>
      <c r="U138" s="225"/>
      <c r="V138" s="225"/>
      <c r="W138" s="225"/>
    </row>
    <row r="139" spans="1:23" ht="15.75">
      <c r="A139" s="174" t="s">
        <v>68</v>
      </c>
      <c r="B139" s="174" t="s">
        <v>132</v>
      </c>
      <c r="C139" s="174"/>
      <c r="D139" s="175"/>
      <c r="E139" s="175"/>
      <c r="F139" s="175"/>
      <c r="G139" s="16"/>
      <c r="H139" s="230"/>
      <c r="I139" s="451"/>
      <c r="J139" s="227"/>
      <c r="K139" s="224"/>
      <c r="L139" s="37"/>
      <c r="M139" s="37"/>
      <c r="N139" s="16"/>
      <c r="O139" s="16"/>
      <c r="P139" s="16"/>
      <c r="Q139" s="225"/>
      <c r="R139" s="225"/>
      <c r="S139" s="225"/>
      <c r="T139" s="225"/>
      <c r="U139" s="225"/>
      <c r="V139" s="225"/>
      <c r="W139" s="225"/>
    </row>
    <row r="140" spans="1:23" ht="15.75">
      <c r="A140" s="174"/>
      <c r="B140" s="174"/>
      <c r="C140" s="174"/>
      <c r="D140" s="175"/>
      <c r="E140" s="175"/>
      <c r="F140" s="175"/>
      <c r="G140" s="16"/>
      <c r="H140" s="230"/>
      <c r="I140" s="451"/>
      <c r="J140" s="227"/>
      <c r="K140" s="224"/>
      <c r="L140" s="37"/>
      <c r="M140" s="37"/>
      <c r="N140" s="16"/>
      <c r="O140" s="16"/>
      <c r="P140" s="16"/>
      <c r="Q140" s="225"/>
      <c r="R140" s="225"/>
      <c r="S140" s="225"/>
      <c r="T140" s="225"/>
      <c r="U140" s="225"/>
      <c r="V140" s="225"/>
      <c r="W140" s="225"/>
    </row>
    <row r="141" spans="1:23" ht="15.75">
      <c r="A141" s="239" t="s">
        <v>133</v>
      </c>
      <c r="B141" s="239"/>
      <c r="C141" s="239"/>
      <c r="D141" s="240"/>
      <c r="E141" s="175"/>
      <c r="F141" s="175"/>
      <c r="G141" s="16"/>
      <c r="H141" s="230">
        <v>241879834.93</v>
      </c>
      <c r="I141" s="451"/>
      <c r="J141" s="227"/>
      <c r="K141" s="224"/>
      <c r="L141" s="37"/>
      <c r="M141" s="37"/>
      <c r="N141" s="16"/>
      <c r="O141" s="16"/>
      <c r="P141" s="16"/>
      <c r="Q141" s="225"/>
      <c r="R141" s="225"/>
      <c r="S141" s="225"/>
      <c r="T141" s="225"/>
      <c r="U141" s="225"/>
      <c r="V141" s="225"/>
      <c r="W141" s="225"/>
    </row>
    <row r="142" spans="1:23" ht="15.75">
      <c r="A142" s="239"/>
      <c r="B142" s="241" t="s">
        <v>125</v>
      </c>
      <c r="C142" s="239"/>
      <c r="D142" s="240"/>
      <c r="E142" s="179"/>
      <c r="F142" s="240"/>
      <c r="G142" s="16"/>
      <c r="H142" s="230">
        <f>H141-D238+D198+D195+D187+F238-F233-F232-F204-F200</f>
        <v>244673357.97</v>
      </c>
      <c r="I142" s="451"/>
      <c r="J142" s="227"/>
      <c r="K142" s="224"/>
      <c r="L142" s="37"/>
      <c r="M142" s="37"/>
      <c r="N142" s="16"/>
      <c r="O142" s="16"/>
      <c r="P142" s="16"/>
      <c r="Q142" s="225"/>
      <c r="R142" s="225"/>
      <c r="S142" s="225"/>
      <c r="T142" s="225"/>
      <c r="U142" s="225"/>
      <c r="V142" s="225"/>
      <c r="W142" s="225"/>
    </row>
    <row r="143" spans="1:23" ht="15.75">
      <c r="A143" s="239"/>
      <c r="B143" s="173" t="s">
        <v>67</v>
      </c>
      <c r="C143" s="239"/>
      <c r="D143" s="240"/>
      <c r="E143" s="179"/>
      <c r="F143" s="240"/>
      <c r="G143" s="16"/>
      <c r="H143" s="230"/>
      <c r="I143" s="226"/>
      <c r="J143" s="227"/>
      <c r="K143" s="224"/>
      <c r="L143" s="37"/>
      <c r="M143" s="37"/>
      <c r="N143" s="16"/>
      <c r="O143" s="16"/>
      <c r="P143" s="16"/>
      <c r="Q143" s="225"/>
      <c r="R143" s="225"/>
      <c r="S143" s="225"/>
      <c r="T143" s="225"/>
      <c r="U143" s="225"/>
      <c r="V143" s="225"/>
      <c r="W143" s="225"/>
    </row>
    <row r="144" spans="1:23" ht="15.75">
      <c r="A144" s="170"/>
      <c r="B144" s="312" t="s">
        <v>158</v>
      </c>
      <c r="C144" s="163"/>
      <c r="D144" s="26"/>
      <c r="E144" s="179"/>
      <c r="F144" s="240"/>
      <c r="G144" s="16"/>
      <c r="H144" s="230"/>
      <c r="I144" s="226"/>
      <c r="J144" s="227"/>
      <c r="K144" s="224"/>
      <c r="L144" s="37"/>
      <c r="M144" s="37"/>
      <c r="N144" s="16"/>
      <c r="O144" s="16"/>
      <c r="P144" s="16"/>
      <c r="Q144" s="225"/>
      <c r="R144" s="225"/>
      <c r="S144" s="225"/>
      <c r="T144" s="225"/>
      <c r="U144" s="225"/>
      <c r="V144" s="225"/>
      <c r="W144" s="225"/>
    </row>
    <row r="145" spans="1:23" ht="15.75">
      <c r="A145" s="170"/>
      <c r="B145" s="171" t="s">
        <v>244</v>
      </c>
      <c r="C145" s="163"/>
      <c r="D145" s="26"/>
      <c r="E145" s="179"/>
      <c r="F145" s="240"/>
      <c r="G145" s="16"/>
      <c r="H145" s="230"/>
      <c r="I145" s="226"/>
      <c r="J145" s="227"/>
      <c r="K145" s="224"/>
      <c r="L145" s="37"/>
      <c r="M145" s="37"/>
      <c r="N145" s="16"/>
      <c r="O145" s="16"/>
      <c r="P145" s="16"/>
      <c r="Q145" s="225"/>
      <c r="R145" s="225"/>
      <c r="S145" s="225"/>
      <c r="T145" s="225"/>
      <c r="U145" s="225"/>
      <c r="V145" s="225"/>
      <c r="W145" s="225"/>
    </row>
    <row r="146" spans="1:23" ht="15.75">
      <c r="A146" s="170"/>
      <c r="B146" s="171" t="s">
        <v>159</v>
      </c>
      <c r="C146" s="163"/>
      <c r="D146" s="26"/>
      <c r="E146" s="179"/>
      <c r="F146" s="240"/>
      <c r="G146" s="16"/>
      <c r="H146" s="234">
        <v>3754185.85</v>
      </c>
      <c r="I146" s="686"/>
      <c r="J146" s="227"/>
      <c r="K146" s="224"/>
      <c r="L146" s="37"/>
      <c r="M146" s="37"/>
      <c r="N146" s="16"/>
      <c r="O146" s="16"/>
      <c r="P146" s="16"/>
      <c r="Q146" s="225"/>
      <c r="R146" s="225"/>
      <c r="S146" s="225"/>
      <c r="T146" s="225"/>
      <c r="U146" s="225"/>
      <c r="V146" s="225"/>
      <c r="W146" s="225"/>
    </row>
    <row r="147" spans="1:23" ht="15.75">
      <c r="A147" s="170"/>
      <c r="B147" s="171" t="s">
        <v>125</v>
      </c>
      <c r="C147" s="163"/>
      <c r="D147" s="26"/>
      <c r="E147" s="179"/>
      <c r="F147" s="240"/>
      <c r="G147" s="16"/>
      <c r="H147" s="234">
        <f>H146-D218+F218-F232-F233</f>
        <v>3808010.62</v>
      </c>
      <c r="I147" s="451"/>
      <c r="J147" s="253"/>
      <c r="K147" s="224"/>
      <c r="L147" s="37"/>
      <c r="M147" s="37"/>
      <c r="N147" s="16"/>
      <c r="O147" s="16"/>
      <c r="P147" s="16"/>
      <c r="Q147" s="225"/>
      <c r="R147" s="225"/>
      <c r="S147" s="225"/>
      <c r="T147" s="225"/>
      <c r="U147" s="225"/>
      <c r="V147" s="225"/>
      <c r="W147" s="225"/>
    </row>
    <row r="148" spans="1:23" ht="15.75">
      <c r="A148" s="170"/>
      <c r="B148" s="171"/>
      <c r="C148" s="163"/>
      <c r="D148" s="26"/>
      <c r="E148" s="179"/>
      <c r="F148" s="240"/>
      <c r="G148" s="16"/>
      <c r="H148" s="230"/>
      <c r="I148" s="226"/>
      <c r="J148" s="227"/>
      <c r="K148" s="224"/>
      <c r="L148" s="37"/>
      <c r="M148" s="37"/>
      <c r="N148" s="16"/>
      <c r="O148" s="16"/>
      <c r="P148" s="16"/>
      <c r="Q148" s="225"/>
      <c r="R148" s="225"/>
      <c r="S148" s="225"/>
      <c r="T148" s="225"/>
      <c r="U148" s="225"/>
      <c r="V148" s="225"/>
      <c r="W148" s="225"/>
    </row>
    <row r="149" spans="1:23" ht="15.75">
      <c r="A149" s="239"/>
      <c r="B149" s="241"/>
      <c r="C149" s="239"/>
      <c r="D149" s="240"/>
      <c r="E149" s="179"/>
      <c r="F149" s="240"/>
      <c r="G149" s="16"/>
      <c r="H149" s="230"/>
      <c r="I149" s="226"/>
      <c r="J149" s="227"/>
      <c r="K149" s="224"/>
      <c r="L149" s="37"/>
      <c r="M149" s="37"/>
      <c r="N149" s="16"/>
      <c r="O149" s="16"/>
      <c r="P149" s="16"/>
      <c r="Q149" s="225"/>
      <c r="R149" s="225"/>
      <c r="S149" s="225"/>
      <c r="T149" s="225"/>
      <c r="U149" s="225"/>
      <c r="V149" s="225"/>
      <c r="W149" s="225"/>
    </row>
    <row r="150" spans="1:23" ht="15.75">
      <c r="A150" s="239" t="s">
        <v>134</v>
      </c>
      <c r="B150" s="239"/>
      <c r="C150" s="235"/>
      <c r="D150" s="240"/>
      <c r="E150" s="179"/>
      <c r="F150" s="240"/>
      <c r="G150" s="16"/>
      <c r="H150" s="230">
        <v>28784340</v>
      </c>
      <c r="I150" s="226"/>
      <c r="J150" s="227"/>
      <c r="K150" s="224"/>
      <c r="L150" s="37"/>
      <c r="M150" s="37"/>
      <c r="N150" s="16"/>
      <c r="O150" s="16"/>
      <c r="P150" s="16"/>
      <c r="Q150" s="225"/>
      <c r="R150" s="225"/>
      <c r="S150" s="225"/>
      <c r="T150" s="225"/>
      <c r="U150" s="225"/>
      <c r="V150" s="225"/>
      <c r="W150" s="225"/>
    </row>
    <row r="151" spans="1:23" ht="15.75">
      <c r="A151" s="239"/>
      <c r="B151" s="241" t="s">
        <v>125</v>
      </c>
      <c r="C151" s="235"/>
      <c r="D151" s="240"/>
      <c r="E151" s="179"/>
      <c r="F151" s="240"/>
      <c r="G151" s="16"/>
      <c r="H151" s="230">
        <f>H150-D187-D195-D198+F204+F232+F233+F200</f>
        <v>28521321.880000003</v>
      </c>
      <c r="I151" s="451"/>
      <c r="J151" s="227"/>
      <c r="K151" s="224"/>
      <c r="L151" s="37"/>
      <c r="M151" s="37"/>
      <c r="N151" s="16"/>
      <c r="O151" s="16"/>
      <c r="P151" s="16"/>
      <c r="Q151" s="225"/>
      <c r="R151" s="225"/>
      <c r="S151" s="225"/>
      <c r="T151" s="225"/>
      <c r="U151" s="225"/>
      <c r="V151" s="225"/>
      <c r="W151" s="225"/>
    </row>
    <row r="152" spans="1:23" ht="20.25">
      <c r="A152" s="170"/>
      <c r="B152" s="171" t="s">
        <v>241</v>
      </c>
      <c r="C152" s="163"/>
      <c r="D152" s="26"/>
      <c r="E152" s="179"/>
      <c r="F152" s="240"/>
      <c r="G152" s="16"/>
      <c r="H152" s="230"/>
      <c r="I152" s="231"/>
      <c r="J152" s="227"/>
      <c r="K152" s="224"/>
      <c r="L152" s="232"/>
      <c r="M152" s="37"/>
      <c r="N152" s="16"/>
      <c r="O152" s="16"/>
      <c r="P152" s="16"/>
      <c r="Q152" s="225"/>
      <c r="R152" s="225"/>
      <c r="S152" s="225"/>
      <c r="T152" s="225"/>
      <c r="U152" s="225"/>
      <c r="V152" s="225"/>
      <c r="W152" s="225"/>
    </row>
    <row r="153" spans="1:23" ht="15.75">
      <c r="A153" s="179"/>
      <c r="B153" s="447" t="s">
        <v>245</v>
      </c>
      <c r="C153" s="448"/>
      <c r="D153" s="175"/>
      <c r="E153" s="179"/>
      <c r="F153" s="240"/>
      <c r="G153" s="16"/>
      <c r="H153" s="230"/>
      <c r="I153" s="231"/>
      <c r="J153" s="38"/>
      <c r="K153" s="224"/>
      <c r="L153" s="37"/>
      <c r="M153" s="37"/>
      <c r="N153" s="16"/>
      <c r="O153" s="16"/>
      <c r="P153" s="16"/>
      <c r="Q153" s="225"/>
      <c r="R153" s="225"/>
      <c r="S153" s="225"/>
      <c r="T153" s="225"/>
      <c r="U153" s="225"/>
      <c r="V153" s="225"/>
      <c r="W153" s="225"/>
    </row>
    <row r="154" spans="1:23" ht="15.75">
      <c r="A154" s="179"/>
      <c r="B154" s="447" t="s">
        <v>246</v>
      </c>
      <c r="C154" s="448"/>
      <c r="D154" s="175"/>
      <c r="E154" s="179"/>
      <c r="F154" s="240"/>
      <c r="G154" s="16"/>
      <c r="H154" s="234">
        <v>9603122.17</v>
      </c>
      <c r="I154" s="231"/>
      <c r="J154" s="38"/>
      <c r="K154" s="224"/>
      <c r="L154" s="236"/>
      <c r="M154" s="37"/>
      <c r="N154" s="16"/>
      <c r="O154" s="16"/>
      <c r="P154" s="16"/>
      <c r="Q154" s="225"/>
      <c r="R154" s="225"/>
      <c r="S154" s="225"/>
      <c r="T154" s="225"/>
      <c r="U154" s="225"/>
      <c r="V154" s="225"/>
      <c r="W154" s="225"/>
    </row>
    <row r="155" spans="1:23" ht="18.75">
      <c r="A155" s="179"/>
      <c r="B155" s="447" t="s">
        <v>125</v>
      </c>
      <c r="C155" s="448"/>
      <c r="D155" s="175"/>
      <c r="E155" s="179"/>
      <c r="F155" s="240"/>
      <c r="G155" s="16"/>
      <c r="H155" s="234">
        <f>H154+F232+F233</f>
        <v>9645104.049999999</v>
      </c>
      <c r="I155" s="231"/>
      <c r="J155" s="253"/>
      <c r="K155" s="224"/>
      <c r="L155" s="238"/>
      <c r="M155" s="37"/>
      <c r="N155" s="16"/>
      <c r="O155" s="16"/>
      <c r="P155" s="16"/>
      <c r="Q155" s="225"/>
      <c r="R155" s="225"/>
      <c r="S155" s="225"/>
      <c r="T155" s="225"/>
      <c r="U155" s="225"/>
      <c r="V155" s="225"/>
      <c r="W155" s="225"/>
    </row>
    <row r="156" spans="1:23" ht="15.75">
      <c r="A156" s="239"/>
      <c r="B156" s="241"/>
      <c r="C156" s="235"/>
      <c r="D156" s="240"/>
      <c r="E156" s="179"/>
      <c r="F156" s="240"/>
      <c r="G156" s="16"/>
      <c r="H156" s="230"/>
      <c r="I156" s="231"/>
      <c r="J156" s="227"/>
      <c r="K156" s="224"/>
      <c r="L156" s="37"/>
      <c r="M156" s="37"/>
      <c r="N156" s="16"/>
      <c r="O156" s="16"/>
      <c r="P156" s="16"/>
      <c r="Q156" s="225"/>
      <c r="R156" s="225"/>
      <c r="S156" s="225"/>
      <c r="T156" s="225"/>
      <c r="U156" s="225"/>
      <c r="V156" s="225"/>
      <c r="W156" s="225"/>
    </row>
    <row r="157" spans="1:23" ht="15.75">
      <c r="A157" s="239"/>
      <c r="B157" s="241"/>
      <c r="C157" s="235"/>
      <c r="D157" s="240"/>
      <c r="E157" s="179"/>
      <c r="F157" s="240"/>
      <c r="G157" s="16"/>
      <c r="H157" s="230"/>
      <c r="I157" s="231"/>
      <c r="J157" s="38"/>
      <c r="K157" s="224"/>
      <c r="L157" s="37"/>
      <c r="M157" s="37"/>
      <c r="N157" s="16"/>
      <c r="O157" s="16"/>
      <c r="P157" s="16"/>
      <c r="Q157" s="225"/>
      <c r="R157" s="225"/>
      <c r="S157" s="225"/>
      <c r="T157" s="225"/>
      <c r="U157" s="225"/>
      <c r="V157" s="225"/>
      <c r="W157" s="225"/>
    </row>
    <row r="158" spans="1:23" ht="15.75">
      <c r="A158" s="235" t="s">
        <v>135</v>
      </c>
      <c r="B158" s="235"/>
      <c r="C158" s="235"/>
      <c r="D158" s="179"/>
      <c r="E158" s="179"/>
      <c r="F158" s="240"/>
      <c r="G158" s="16"/>
      <c r="H158" s="230">
        <f>H162+H171</f>
        <v>123208174.4</v>
      </c>
      <c r="I158" s="231"/>
      <c r="J158" s="38"/>
      <c r="K158" s="224"/>
      <c r="L158" s="37"/>
      <c r="M158" s="37"/>
      <c r="N158" s="16"/>
      <c r="O158" s="16"/>
      <c r="P158" s="16"/>
      <c r="Q158" s="225"/>
      <c r="R158" s="225"/>
      <c r="S158" s="225"/>
      <c r="T158" s="225"/>
      <c r="U158" s="225"/>
      <c r="V158" s="225"/>
      <c r="W158" s="225"/>
    </row>
    <row r="159" spans="1:11" ht="15.75">
      <c r="A159" s="235"/>
      <c r="B159" s="237" t="s">
        <v>125</v>
      </c>
      <c r="C159" s="235"/>
      <c r="D159" s="179"/>
      <c r="E159" s="179"/>
      <c r="F159" s="240"/>
      <c r="H159" s="164">
        <f>H163+H172</f>
        <v>120905174.4</v>
      </c>
      <c r="I159" s="158"/>
      <c r="K159" s="160"/>
    </row>
    <row r="160" spans="1:12" ht="15.75">
      <c r="A160" s="174" t="s">
        <v>68</v>
      </c>
      <c r="B160" s="174" t="s">
        <v>132</v>
      </c>
      <c r="C160" s="174"/>
      <c r="D160" s="175"/>
      <c r="E160" s="179"/>
      <c r="F160" s="240"/>
      <c r="H160" s="164"/>
      <c r="I160" s="158"/>
      <c r="J160" s="168"/>
      <c r="K160" s="160"/>
      <c r="L160" s="160"/>
    </row>
    <row r="161" spans="1:12" ht="15.75">
      <c r="A161" s="174"/>
      <c r="B161" s="174"/>
      <c r="C161" s="174"/>
      <c r="D161" s="175"/>
      <c r="E161" s="179"/>
      <c r="F161" s="240"/>
      <c r="H161" s="164"/>
      <c r="I161" s="158"/>
      <c r="K161" s="160"/>
      <c r="L161" s="160"/>
    </row>
    <row r="162" spans="1:23" ht="18.75">
      <c r="A162" s="239" t="s">
        <v>133</v>
      </c>
      <c r="B162" s="239"/>
      <c r="C162" s="239"/>
      <c r="D162" s="240"/>
      <c r="E162" s="179"/>
      <c r="F162" s="240"/>
      <c r="G162" s="16"/>
      <c r="H162" s="230">
        <v>111841074.4</v>
      </c>
      <c r="I162" s="17"/>
      <c r="J162" s="242"/>
      <c r="K162" s="224"/>
      <c r="L162" s="224"/>
      <c r="M162" s="37"/>
      <c r="N162" s="243"/>
      <c r="O162" s="16"/>
      <c r="P162" s="16"/>
      <c r="Q162" s="225"/>
      <c r="R162" s="225"/>
      <c r="S162" s="225"/>
      <c r="T162" s="225"/>
      <c r="U162" s="225"/>
      <c r="V162" s="225"/>
      <c r="W162" s="225"/>
    </row>
    <row r="163" spans="1:23" ht="15.75">
      <c r="A163" s="239"/>
      <c r="B163" s="241" t="s">
        <v>125</v>
      </c>
      <c r="C163" s="239"/>
      <c r="D163" s="240"/>
      <c r="E163" s="179"/>
      <c r="F163" s="240"/>
      <c r="G163" s="16"/>
      <c r="H163" s="230">
        <f>H162-D287+D251+D254+F287-F251</f>
        <v>107155074.4</v>
      </c>
      <c r="I163" s="231"/>
      <c r="J163" s="242"/>
      <c r="K163" s="224"/>
      <c r="L163" s="37"/>
      <c r="M163" s="37"/>
      <c r="N163" s="243"/>
      <c r="O163" s="16"/>
      <c r="P163" s="16"/>
      <c r="Q163" s="225"/>
      <c r="R163" s="225"/>
      <c r="S163" s="225"/>
      <c r="T163" s="225"/>
      <c r="U163" s="225"/>
      <c r="V163" s="225"/>
      <c r="W163" s="225"/>
    </row>
    <row r="164" spans="1:23" ht="15.75">
      <c r="A164" s="239"/>
      <c r="B164" s="173" t="s">
        <v>67</v>
      </c>
      <c r="C164" s="239"/>
      <c r="D164" s="240"/>
      <c r="E164" s="179"/>
      <c r="F164" s="240"/>
      <c r="G164" s="16"/>
      <c r="H164" s="230"/>
      <c r="I164" s="231"/>
      <c r="J164" s="38"/>
      <c r="K164" s="224"/>
      <c r="L164" s="37"/>
      <c r="M164" s="37"/>
      <c r="N164" s="16"/>
      <c r="O164" s="16"/>
      <c r="P164" s="16"/>
      <c r="Q164" s="225"/>
      <c r="R164" s="225"/>
      <c r="S164" s="225"/>
      <c r="T164" s="225"/>
      <c r="U164" s="225"/>
      <c r="V164" s="225"/>
      <c r="W164" s="225"/>
    </row>
    <row r="165" spans="1:23" ht="15.75">
      <c r="A165" s="239"/>
      <c r="B165" s="312" t="s">
        <v>158</v>
      </c>
      <c r="C165" s="163"/>
      <c r="D165" s="26"/>
      <c r="E165" s="179"/>
      <c r="F165" s="240"/>
      <c r="G165" s="16"/>
      <c r="H165" s="230"/>
      <c r="I165" s="231"/>
      <c r="J165" s="38"/>
      <c r="K165" s="224"/>
      <c r="L165" s="37"/>
      <c r="M165" s="37"/>
      <c r="N165" s="16"/>
      <c r="O165" s="16"/>
      <c r="P165" s="16"/>
      <c r="Q165" s="225"/>
      <c r="R165" s="225"/>
      <c r="S165" s="225"/>
      <c r="T165" s="225"/>
      <c r="U165" s="225"/>
      <c r="V165" s="225"/>
      <c r="W165" s="225"/>
    </row>
    <row r="166" spans="1:23" ht="15.75">
      <c r="A166" s="239"/>
      <c r="B166" s="171" t="s">
        <v>244</v>
      </c>
      <c r="C166" s="163"/>
      <c r="D166" s="26"/>
      <c r="E166" s="179"/>
      <c r="F166" s="240"/>
      <c r="G166" s="16"/>
      <c r="H166" s="230"/>
      <c r="I166" s="231"/>
      <c r="J166" s="38"/>
      <c r="K166" s="224"/>
      <c r="L166" s="37"/>
      <c r="M166" s="37"/>
      <c r="N166" s="16"/>
      <c r="O166" s="16"/>
      <c r="P166" s="16"/>
      <c r="Q166" s="225"/>
      <c r="R166" s="225"/>
      <c r="S166" s="225"/>
      <c r="T166" s="225"/>
      <c r="U166" s="225"/>
      <c r="V166" s="225"/>
      <c r="W166" s="225"/>
    </row>
    <row r="167" spans="1:23" ht="15.75">
      <c r="A167" s="239"/>
      <c r="B167" s="171" t="s">
        <v>159</v>
      </c>
      <c r="C167" s="163"/>
      <c r="D167" s="26"/>
      <c r="E167" s="179"/>
      <c r="F167" s="240"/>
      <c r="G167" s="16"/>
      <c r="H167" s="234">
        <v>466931.6</v>
      </c>
      <c r="I167" s="231"/>
      <c r="J167" s="38"/>
      <c r="K167" s="224"/>
      <c r="L167" s="37"/>
      <c r="M167" s="37"/>
      <c r="N167" s="16"/>
      <c r="O167" s="16"/>
      <c r="P167" s="16"/>
      <c r="Q167" s="225"/>
      <c r="R167" s="225"/>
      <c r="S167" s="225"/>
      <c r="T167" s="225"/>
      <c r="U167" s="225"/>
      <c r="V167" s="225"/>
      <c r="W167" s="225"/>
    </row>
    <row r="168" spans="1:23" ht="15.75">
      <c r="A168" s="239"/>
      <c r="B168" s="171" t="s">
        <v>125</v>
      </c>
      <c r="C168" s="163"/>
      <c r="D168" s="26"/>
      <c r="E168" s="179"/>
      <c r="F168" s="240"/>
      <c r="G168" s="16"/>
      <c r="H168" s="234">
        <f>H167+F272</f>
        <v>472486.08999999997</v>
      </c>
      <c r="I168" s="231"/>
      <c r="J168" s="38"/>
      <c r="K168" s="224"/>
      <c r="L168" s="37"/>
      <c r="M168" s="37"/>
      <c r="N168" s="16"/>
      <c r="O168" s="16"/>
      <c r="P168" s="16"/>
      <c r="Q168" s="225"/>
      <c r="R168" s="225"/>
      <c r="S168" s="225"/>
      <c r="T168" s="225"/>
      <c r="U168" s="225"/>
      <c r="V168" s="225"/>
      <c r="W168" s="225"/>
    </row>
    <row r="169" spans="1:23" ht="15.75">
      <c r="A169" s="239"/>
      <c r="B169" s="171"/>
      <c r="C169" s="163"/>
      <c r="D169" s="26"/>
      <c r="E169" s="179"/>
      <c r="F169" s="240"/>
      <c r="G169" s="16"/>
      <c r="H169" s="230"/>
      <c r="I169" s="231"/>
      <c r="J169" s="38"/>
      <c r="K169" s="224"/>
      <c r="L169" s="37"/>
      <c r="M169" s="37"/>
      <c r="N169" s="16"/>
      <c r="O169" s="16"/>
      <c r="P169" s="16"/>
      <c r="Q169" s="225"/>
      <c r="R169" s="225"/>
      <c r="S169" s="225"/>
      <c r="T169" s="225"/>
      <c r="U169" s="225"/>
      <c r="V169" s="225"/>
      <c r="W169" s="225"/>
    </row>
    <row r="170" spans="1:23" ht="15.75">
      <c r="A170" s="239"/>
      <c r="B170" s="241"/>
      <c r="C170" s="239"/>
      <c r="D170" s="240"/>
      <c r="E170" s="179"/>
      <c r="F170" s="240"/>
      <c r="G170" s="16"/>
      <c r="H170" s="230"/>
      <c r="I170" s="230"/>
      <c r="J170" s="227"/>
      <c r="K170" s="224"/>
      <c r="L170" s="37"/>
      <c r="M170" s="37"/>
      <c r="N170" s="243"/>
      <c r="O170" s="16"/>
      <c r="P170" s="16"/>
      <c r="Q170" s="225"/>
      <c r="R170" s="225"/>
      <c r="S170" s="225"/>
      <c r="T170" s="225"/>
      <c r="U170" s="225"/>
      <c r="V170" s="225"/>
      <c r="W170" s="225"/>
    </row>
    <row r="171" spans="1:23" ht="15.75">
      <c r="A171" s="239" t="s">
        <v>134</v>
      </c>
      <c r="B171" s="239"/>
      <c r="C171" s="235"/>
      <c r="D171" s="240"/>
      <c r="E171" s="179"/>
      <c r="F171" s="240"/>
      <c r="G171" s="16"/>
      <c r="H171" s="230">
        <v>11367100</v>
      </c>
      <c r="I171" s="230"/>
      <c r="J171" s="227"/>
      <c r="K171" s="224"/>
      <c r="L171" s="37"/>
      <c r="M171" s="37"/>
      <c r="N171" s="243"/>
      <c r="O171" s="16"/>
      <c r="P171" s="16"/>
      <c r="Q171" s="225"/>
      <c r="R171" s="225"/>
      <c r="S171" s="225"/>
      <c r="T171" s="225"/>
      <c r="U171" s="225"/>
      <c r="V171" s="225"/>
      <c r="W171" s="225"/>
    </row>
    <row r="172" spans="1:23" ht="15.75">
      <c r="A172" s="239"/>
      <c r="B172" s="241" t="s">
        <v>125</v>
      </c>
      <c r="C172" s="235"/>
      <c r="D172" s="240"/>
      <c r="E172" s="179"/>
      <c r="F172" s="240"/>
      <c r="G172" s="16"/>
      <c r="H172" s="230">
        <f>H171-D251-D254+F251</f>
        <v>13750100</v>
      </c>
      <c r="I172" s="39"/>
      <c r="J172" s="227"/>
      <c r="K172" s="224"/>
      <c r="L172" s="37"/>
      <c r="M172" s="37"/>
      <c r="N172" s="243"/>
      <c r="O172" s="16"/>
      <c r="P172" s="16"/>
      <c r="Q172" s="225"/>
      <c r="R172" s="225"/>
      <c r="S172" s="225"/>
      <c r="T172" s="225"/>
      <c r="U172" s="225"/>
      <c r="V172" s="225"/>
      <c r="W172" s="225"/>
    </row>
    <row r="173" spans="1:23" ht="15.75">
      <c r="A173" s="239"/>
      <c r="B173" s="241"/>
      <c r="C173" s="239"/>
      <c r="D173" s="240"/>
      <c r="E173" s="179"/>
      <c r="F173" s="240"/>
      <c r="G173" s="16"/>
      <c r="H173" s="230"/>
      <c r="I173" s="230"/>
      <c r="J173" s="227"/>
      <c r="K173" s="224"/>
      <c r="L173" s="37"/>
      <c r="M173" s="37"/>
      <c r="N173" s="243"/>
      <c r="O173" s="16"/>
      <c r="P173" s="16"/>
      <c r="Q173" s="225"/>
      <c r="R173" s="225"/>
      <c r="S173" s="225"/>
      <c r="T173" s="225"/>
      <c r="U173" s="225"/>
      <c r="V173" s="225"/>
      <c r="W173" s="225"/>
    </row>
    <row r="174" spans="1:23" ht="15.75">
      <c r="A174" s="239"/>
      <c r="B174" s="241"/>
      <c r="C174" s="239"/>
      <c r="D174" s="240"/>
      <c r="E174" s="179"/>
      <c r="F174" s="240"/>
      <c r="G174" s="16"/>
      <c r="H174" s="230"/>
      <c r="I174" s="230"/>
      <c r="J174" s="227"/>
      <c r="K174" s="224"/>
      <c r="L174" s="37"/>
      <c r="M174" s="37"/>
      <c r="N174" s="243"/>
      <c r="O174" s="16"/>
      <c r="P174" s="16"/>
      <c r="Q174" s="225"/>
      <c r="R174" s="225"/>
      <c r="S174" s="225"/>
      <c r="T174" s="225"/>
      <c r="U174" s="225"/>
      <c r="V174" s="225"/>
      <c r="W174" s="225"/>
    </row>
    <row r="175" spans="1:23" ht="18.75">
      <c r="A175" s="235"/>
      <c r="B175" s="237"/>
      <c r="C175" s="235"/>
      <c r="D175" s="240"/>
      <c r="E175" s="179"/>
      <c r="F175" s="240"/>
      <c r="G175" s="16"/>
      <c r="H175" s="17"/>
      <c r="I175" s="231"/>
      <c r="J175" s="38"/>
      <c r="K175" s="224"/>
      <c r="L175" s="227"/>
      <c r="M175" s="244"/>
      <c r="N175" s="243"/>
      <c r="O175" s="243"/>
      <c r="P175" s="16"/>
      <c r="Q175" s="225"/>
      <c r="R175" s="225"/>
      <c r="S175" s="225"/>
      <c r="T175" s="225"/>
      <c r="U175" s="225"/>
      <c r="V175" s="225"/>
      <c r="W175" s="225"/>
    </row>
    <row r="176" spans="1:23" ht="18.75">
      <c r="A176" s="245" t="s">
        <v>116</v>
      </c>
      <c r="B176" s="246"/>
      <c r="C176" s="247"/>
      <c r="D176" s="18"/>
      <c r="E176" s="18"/>
      <c r="F176" s="18"/>
      <c r="G176" s="18"/>
      <c r="H176" s="21"/>
      <c r="I176" s="231"/>
      <c r="J176" s="39"/>
      <c r="K176" s="248"/>
      <c r="L176" s="39"/>
      <c r="M176" s="37"/>
      <c r="N176" s="243"/>
      <c r="O176" s="243"/>
      <c r="P176" s="16"/>
      <c r="Q176" s="16"/>
      <c r="R176" s="16"/>
      <c r="S176" s="16"/>
      <c r="T176" s="16"/>
      <c r="U176" s="16"/>
      <c r="V176" s="16"/>
      <c r="W176" s="16"/>
    </row>
    <row r="177" spans="1:23" ht="15" customHeight="1">
      <c r="A177" s="245"/>
      <c r="B177" s="246"/>
      <c r="C177" s="247"/>
      <c r="D177" s="18"/>
      <c r="E177" s="18"/>
      <c r="F177" s="18"/>
      <c r="G177" s="18"/>
      <c r="H177" s="21"/>
      <c r="I177" s="231"/>
      <c r="J177" s="39"/>
      <c r="K177" s="248"/>
      <c r="L177" s="39"/>
      <c r="M177" s="37"/>
      <c r="N177" s="243"/>
      <c r="O177" s="243"/>
      <c r="P177" s="16"/>
      <c r="Q177" s="16"/>
      <c r="R177" s="16"/>
      <c r="S177" s="16"/>
      <c r="T177" s="16"/>
      <c r="U177" s="16"/>
      <c r="V177" s="16"/>
      <c r="W177" s="16"/>
    </row>
    <row r="178" spans="1:23" ht="18.75">
      <c r="A178" s="245"/>
      <c r="B178" s="246"/>
      <c r="C178" s="247"/>
      <c r="D178" s="18"/>
      <c r="E178" s="18"/>
      <c r="F178" s="18"/>
      <c r="G178" s="18"/>
      <c r="H178" s="21"/>
      <c r="I178" s="231"/>
      <c r="J178" s="39"/>
      <c r="K178" s="248"/>
      <c r="L178" s="249"/>
      <c r="M178" s="37"/>
      <c r="N178" s="16"/>
      <c r="O178" s="16"/>
      <c r="P178" s="16"/>
      <c r="Q178" s="16"/>
      <c r="R178" s="16"/>
      <c r="S178" s="16"/>
      <c r="T178" s="16"/>
      <c r="U178" s="16"/>
      <c r="V178" s="16"/>
      <c r="W178" s="16"/>
    </row>
    <row r="179" spans="1:23" ht="18.75">
      <c r="A179" s="250" t="s">
        <v>257</v>
      </c>
      <c r="B179" s="250"/>
      <c r="C179" s="251"/>
      <c r="D179" s="19"/>
      <c r="E179" s="19"/>
      <c r="F179" s="19"/>
      <c r="G179" s="19"/>
      <c r="H179" s="17"/>
      <c r="I179" s="231"/>
      <c r="J179" s="38"/>
      <c r="K179" s="224"/>
      <c r="L179" s="252"/>
      <c r="M179" s="253"/>
      <c r="N179" s="16"/>
      <c r="O179" s="16"/>
      <c r="P179" s="16"/>
      <c r="Q179" s="16"/>
      <c r="R179" s="16"/>
      <c r="S179" s="16"/>
      <c r="T179" s="16"/>
      <c r="U179" s="16"/>
      <c r="V179" s="16"/>
      <c r="W179" s="16"/>
    </row>
    <row r="180" spans="1:23" ht="14.25" customHeight="1">
      <c r="A180" s="250"/>
      <c r="B180" s="250"/>
      <c r="C180" s="251"/>
      <c r="D180" s="19"/>
      <c r="E180" s="19"/>
      <c r="F180" s="19"/>
      <c r="G180" s="19"/>
      <c r="H180" s="17"/>
      <c r="I180" s="231"/>
      <c r="J180" s="38"/>
      <c r="K180" s="224"/>
      <c r="L180" s="252"/>
      <c r="M180" s="253"/>
      <c r="N180" s="16"/>
      <c r="O180" s="16"/>
      <c r="P180" s="16"/>
      <c r="Q180" s="16"/>
      <c r="R180" s="16"/>
      <c r="S180" s="16"/>
      <c r="T180" s="16"/>
      <c r="U180" s="16"/>
      <c r="V180" s="16"/>
      <c r="W180" s="16"/>
    </row>
    <row r="181" spans="1:23" ht="15" customHeight="1">
      <c r="A181" s="250"/>
      <c r="B181" s="250"/>
      <c r="C181" s="251"/>
      <c r="D181" s="19"/>
      <c r="E181" s="19"/>
      <c r="F181" s="19"/>
      <c r="G181" s="19"/>
      <c r="H181" s="17"/>
      <c r="I181" s="231"/>
      <c r="J181" s="38"/>
      <c r="K181" s="224"/>
      <c r="L181" s="238"/>
      <c r="M181" s="224"/>
      <c r="N181" s="16"/>
      <c r="O181" s="16"/>
      <c r="P181" s="16"/>
      <c r="Q181" s="16"/>
      <c r="R181" s="16"/>
      <c r="S181" s="16"/>
      <c r="T181" s="16"/>
      <c r="U181" s="16"/>
      <c r="V181" s="16"/>
      <c r="W181" s="16"/>
    </row>
    <row r="182" spans="1:23" ht="18.75">
      <c r="A182" s="188"/>
      <c r="B182" s="188"/>
      <c r="C182" s="189"/>
      <c r="D182" s="10" t="s">
        <v>65</v>
      </c>
      <c r="E182" s="11"/>
      <c r="F182" s="10" t="s">
        <v>66</v>
      </c>
      <c r="G182" s="11"/>
      <c r="H182" s="17"/>
      <c r="I182" s="231"/>
      <c r="J182" s="38"/>
      <c r="K182" s="224"/>
      <c r="L182" s="37"/>
      <c r="M182" s="37"/>
      <c r="N182" s="16"/>
      <c r="O182" s="16"/>
      <c r="P182" s="16"/>
      <c r="Q182" s="16"/>
      <c r="R182" s="16"/>
      <c r="S182" s="16"/>
      <c r="T182" s="16"/>
      <c r="U182" s="16"/>
      <c r="V182" s="16"/>
      <c r="W182" s="16"/>
    </row>
    <row r="183" spans="1:23" ht="13.5" customHeight="1">
      <c r="A183" s="190"/>
      <c r="B183" s="190"/>
      <c r="C183" s="191"/>
      <c r="D183" s="12" t="s">
        <v>68</v>
      </c>
      <c r="E183" s="11" t="s">
        <v>67</v>
      </c>
      <c r="F183" s="12" t="s">
        <v>68</v>
      </c>
      <c r="G183" s="11" t="s">
        <v>67</v>
      </c>
      <c r="H183" s="17"/>
      <c r="I183" s="231"/>
      <c r="J183" s="38"/>
      <c r="K183" s="224"/>
      <c r="L183" s="37"/>
      <c r="M183" s="37"/>
      <c r="N183" s="16"/>
      <c r="O183" s="16"/>
      <c r="P183" s="16"/>
      <c r="Q183" s="16"/>
      <c r="R183" s="16"/>
      <c r="S183" s="16"/>
      <c r="T183" s="16"/>
      <c r="U183" s="16"/>
      <c r="V183" s="16"/>
      <c r="W183" s="16"/>
    </row>
    <row r="184" spans="1:23" ht="27.75" customHeight="1">
      <c r="A184" s="192" t="s">
        <v>70</v>
      </c>
      <c r="B184" s="192" t="s">
        <v>76</v>
      </c>
      <c r="C184" s="192" t="s">
        <v>71</v>
      </c>
      <c r="D184" s="13" t="s">
        <v>72</v>
      </c>
      <c r="E184" s="14" t="s">
        <v>73</v>
      </c>
      <c r="F184" s="13" t="s">
        <v>72</v>
      </c>
      <c r="G184" s="14" t="s">
        <v>73</v>
      </c>
      <c r="H184" s="17"/>
      <c r="I184" s="248"/>
      <c r="J184" s="38"/>
      <c r="K184" s="224"/>
      <c r="L184" s="37"/>
      <c r="M184" s="37"/>
      <c r="N184" s="16"/>
      <c r="O184" s="16"/>
      <c r="P184" s="16"/>
      <c r="Q184" s="16"/>
      <c r="R184" s="16"/>
      <c r="S184" s="16"/>
      <c r="T184" s="16"/>
      <c r="U184" s="16"/>
      <c r="V184" s="16"/>
      <c r="W184" s="16"/>
    </row>
    <row r="185" spans="1:23" s="29" customFormat="1" ht="19.5" customHeight="1">
      <c r="A185" s="196" t="s">
        <v>231</v>
      </c>
      <c r="B185" s="254" t="s">
        <v>232</v>
      </c>
      <c r="C185" s="212"/>
      <c r="D185" s="194">
        <f>SUM(D186:D187)</f>
        <v>341000</v>
      </c>
      <c r="E185" s="194"/>
      <c r="F185" s="194"/>
      <c r="G185" s="194"/>
      <c r="H185" s="230"/>
      <c r="I185" s="227"/>
      <c r="J185" s="39"/>
      <c r="K185" s="227"/>
      <c r="L185" s="39"/>
      <c r="M185" s="39"/>
      <c r="N185" s="255"/>
      <c r="O185" s="255"/>
      <c r="P185" s="255"/>
      <c r="Q185" s="255"/>
      <c r="R185" s="255"/>
      <c r="S185" s="255"/>
      <c r="T185" s="255"/>
      <c r="U185" s="255"/>
      <c r="V185" s="255"/>
      <c r="W185" s="255"/>
    </row>
    <row r="186" spans="1:23" s="28" customFormat="1" ht="19.5" customHeight="1">
      <c r="A186" s="308"/>
      <c r="B186" s="198"/>
      <c r="C186" s="205" t="s">
        <v>415</v>
      </c>
      <c r="D186" s="201">
        <v>258000</v>
      </c>
      <c r="E186" s="201"/>
      <c r="F186" s="201"/>
      <c r="G186" s="201"/>
      <c r="H186" s="234"/>
      <c r="I186" s="242"/>
      <c r="J186" s="38"/>
      <c r="K186" s="242"/>
      <c r="L186" s="38"/>
      <c r="M186" s="38"/>
      <c r="N186" s="15"/>
      <c r="O186" s="15"/>
      <c r="P186" s="15"/>
      <c r="Q186" s="15"/>
      <c r="R186" s="15"/>
      <c r="S186" s="15"/>
      <c r="T186" s="15"/>
      <c r="U186" s="15"/>
      <c r="V186" s="15"/>
      <c r="W186" s="15"/>
    </row>
    <row r="187" spans="1:23" s="28" customFormat="1" ht="19.5" customHeight="1">
      <c r="A187" s="561"/>
      <c r="B187" s="218"/>
      <c r="C187" s="205" t="s">
        <v>233</v>
      </c>
      <c r="D187" s="201">
        <f>78000+8000-3000</f>
        <v>83000</v>
      </c>
      <c r="E187" s="201"/>
      <c r="F187" s="201"/>
      <c r="G187" s="201"/>
      <c r="H187" s="234"/>
      <c r="I187" s="242"/>
      <c r="J187" s="38"/>
      <c r="K187" s="242"/>
      <c r="L187" s="38"/>
      <c r="M187" s="38"/>
      <c r="N187" s="15"/>
      <c r="O187" s="15"/>
      <c r="P187" s="15"/>
      <c r="Q187" s="15"/>
      <c r="R187" s="15"/>
      <c r="S187" s="15"/>
      <c r="T187" s="15"/>
      <c r="U187" s="15"/>
      <c r="V187" s="15"/>
      <c r="W187" s="15"/>
    </row>
    <row r="188" spans="1:23" s="29" customFormat="1" ht="19.5" customHeight="1">
      <c r="A188" s="313" t="s">
        <v>62</v>
      </c>
      <c r="B188" s="792" t="s">
        <v>63</v>
      </c>
      <c r="C188" s="458"/>
      <c r="D188" s="194">
        <f>SUM(D189:D190)</f>
        <v>6000</v>
      </c>
      <c r="E188" s="194"/>
      <c r="F188" s="194">
        <f>SUM(F189:F190)</f>
        <v>6000</v>
      </c>
      <c r="G188" s="194"/>
      <c r="H188" s="230"/>
      <c r="I188" s="227"/>
      <c r="J188" s="39"/>
      <c r="K188" s="227"/>
      <c r="L188" s="39"/>
      <c r="M188" s="39"/>
      <c r="N188" s="255"/>
      <c r="O188" s="255"/>
      <c r="P188" s="255"/>
      <c r="Q188" s="255"/>
      <c r="R188" s="255"/>
      <c r="S188" s="255"/>
      <c r="T188" s="255"/>
      <c r="U188" s="255"/>
      <c r="V188" s="255"/>
      <c r="W188" s="255"/>
    </row>
    <row r="189" spans="1:23" s="28" customFormat="1" ht="19.5" customHeight="1">
      <c r="A189" s="308"/>
      <c r="B189" s="198"/>
      <c r="C189" s="205" t="s">
        <v>238</v>
      </c>
      <c r="D189" s="201"/>
      <c r="E189" s="201"/>
      <c r="F189" s="201">
        <v>6000</v>
      </c>
      <c r="G189" s="201"/>
      <c r="H189" s="234"/>
      <c r="I189" s="242"/>
      <c r="J189" s="38"/>
      <c r="K189" s="242"/>
      <c r="L189" s="38"/>
      <c r="M189" s="38"/>
      <c r="N189" s="15"/>
      <c r="O189" s="15"/>
      <c r="P189" s="15"/>
      <c r="Q189" s="15"/>
      <c r="R189" s="15"/>
      <c r="S189" s="15"/>
      <c r="T189" s="15"/>
      <c r="U189" s="15"/>
      <c r="V189" s="15"/>
      <c r="W189" s="15"/>
    </row>
    <row r="190" spans="1:23" s="28" customFormat="1" ht="19.5" customHeight="1">
      <c r="A190" s="561"/>
      <c r="B190" s="218"/>
      <c r="C190" s="205" t="s">
        <v>64</v>
      </c>
      <c r="D190" s="201">
        <v>6000</v>
      </c>
      <c r="E190" s="201"/>
      <c r="F190" s="201"/>
      <c r="G190" s="201"/>
      <c r="H190" s="234"/>
      <c r="I190" s="242"/>
      <c r="J190" s="38"/>
      <c r="K190" s="242"/>
      <c r="L190" s="38"/>
      <c r="M190" s="38"/>
      <c r="N190" s="15"/>
      <c r="O190" s="15"/>
      <c r="P190" s="15"/>
      <c r="Q190" s="15"/>
      <c r="R190" s="15"/>
      <c r="S190" s="15"/>
      <c r="T190" s="15"/>
      <c r="U190" s="15"/>
      <c r="V190" s="15"/>
      <c r="W190" s="15"/>
    </row>
    <row r="191" spans="1:23" s="29" customFormat="1" ht="19.5" customHeight="1">
      <c r="A191" s="313" t="s">
        <v>237</v>
      </c>
      <c r="B191" s="212"/>
      <c r="C191" s="197"/>
      <c r="D191" s="194">
        <f>D192+D195</f>
        <v>350400</v>
      </c>
      <c r="E191" s="194"/>
      <c r="F191" s="194">
        <f>F192+F195</f>
        <v>55400</v>
      </c>
      <c r="G191" s="194"/>
      <c r="H191" s="230"/>
      <c r="I191" s="227"/>
      <c r="J191" s="39"/>
      <c r="K191" s="227"/>
      <c r="L191" s="39"/>
      <c r="M191" s="39"/>
      <c r="N191" s="255"/>
      <c r="O191" s="255"/>
      <c r="P191" s="255"/>
      <c r="Q191" s="255"/>
      <c r="R191" s="255"/>
      <c r="S191" s="255"/>
      <c r="T191" s="255"/>
      <c r="U191" s="255"/>
      <c r="V191" s="255"/>
      <c r="W191" s="255"/>
    </row>
    <row r="192" spans="1:23" s="28" customFormat="1" ht="19.5" customHeight="1">
      <c r="A192" s="198"/>
      <c r="B192" s="204" t="s">
        <v>335</v>
      </c>
      <c r="C192" s="200"/>
      <c r="D192" s="201">
        <f>SUM(D193:D194)</f>
        <v>50400</v>
      </c>
      <c r="E192" s="201"/>
      <c r="F192" s="201">
        <f>SUM(F193:F194)</f>
        <v>55400</v>
      </c>
      <c r="G192" s="201"/>
      <c r="H192" s="234"/>
      <c r="I192" s="242"/>
      <c r="J192" s="38"/>
      <c r="K192" s="242"/>
      <c r="L192" s="38"/>
      <c r="M192" s="38"/>
      <c r="N192" s="15"/>
      <c r="O192" s="15"/>
      <c r="P192" s="15"/>
      <c r="Q192" s="15"/>
      <c r="R192" s="15"/>
      <c r="S192" s="15"/>
      <c r="T192" s="15"/>
      <c r="U192" s="15"/>
      <c r="V192" s="15"/>
      <c r="W192" s="15"/>
    </row>
    <row r="193" spans="1:23" s="28" customFormat="1" ht="19.5" customHeight="1">
      <c r="A193" s="203"/>
      <c r="B193" s="199"/>
      <c r="C193" s="457" t="s">
        <v>236</v>
      </c>
      <c r="D193" s="201">
        <v>50400</v>
      </c>
      <c r="E193" s="201"/>
      <c r="F193" s="201"/>
      <c r="G193" s="201"/>
      <c r="H193" s="234"/>
      <c r="I193" s="242"/>
      <c r="J193" s="38"/>
      <c r="K193" s="242"/>
      <c r="L193" s="38"/>
      <c r="M193" s="38"/>
      <c r="N193" s="15"/>
      <c r="O193" s="15"/>
      <c r="P193" s="15"/>
      <c r="Q193" s="15"/>
      <c r="R193" s="15"/>
      <c r="S193" s="15"/>
      <c r="T193" s="15"/>
      <c r="U193" s="15"/>
      <c r="V193" s="15"/>
      <c r="W193" s="15"/>
    </row>
    <row r="194" spans="1:23" s="28" customFormat="1" ht="19.5" customHeight="1">
      <c r="A194" s="203"/>
      <c r="B194" s="205"/>
      <c r="C194" s="457" t="s">
        <v>255</v>
      </c>
      <c r="D194" s="201"/>
      <c r="E194" s="201"/>
      <c r="F194" s="201">
        <f>5000+50400</f>
        <v>55400</v>
      </c>
      <c r="G194" s="201"/>
      <c r="H194" s="234"/>
      <c r="I194" s="242"/>
      <c r="J194" s="38"/>
      <c r="K194" s="242"/>
      <c r="L194" s="38"/>
      <c r="M194" s="38"/>
      <c r="N194" s="15"/>
      <c r="O194" s="15"/>
      <c r="P194" s="15"/>
      <c r="Q194" s="15"/>
      <c r="R194" s="15"/>
      <c r="S194" s="15"/>
      <c r="T194" s="15"/>
      <c r="U194" s="15"/>
      <c r="V194" s="15"/>
      <c r="W194" s="15"/>
    </row>
    <row r="195" spans="1:23" s="28" customFormat="1" ht="19.5" customHeight="1">
      <c r="A195" s="218"/>
      <c r="B195" s="204" t="s">
        <v>416</v>
      </c>
      <c r="C195" s="457" t="s">
        <v>233</v>
      </c>
      <c r="D195" s="201">
        <v>300000</v>
      </c>
      <c r="E195" s="201"/>
      <c r="F195" s="201"/>
      <c r="G195" s="201"/>
      <c r="H195" s="234"/>
      <c r="I195" s="242"/>
      <c r="J195" s="38"/>
      <c r="K195" s="242"/>
      <c r="L195" s="38"/>
      <c r="M195" s="38"/>
      <c r="N195" s="15"/>
      <c r="O195" s="15"/>
      <c r="P195" s="15"/>
      <c r="Q195" s="15"/>
      <c r="R195" s="15"/>
      <c r="S195" s="15"/>
      <c r="T195" s="15"/>
      <c r="U195" s="15"/>
      <c r="V195" s="15"/>
      <c r="W195" s="15"/>
    </row>
    <row r="196" spans="1:23" s="29" customFormat="1" ht="19.5" customHeight="1">
      <c r="A196" s="313" t="s">
        <v>252</v>
      </c>
      <c r="B196" s="254" t="s">
        <v>253</v>
      </c>
      <c r="C196" s="793"/>
      <c r="D196" s="794">
        <f>SUM(D197:D198)</f>
        <v>286636</v>
      </c>
      <c r="E196" s="194"/>
      <c r="F196" s="194"/>
      <c r="G196" s="194"/>
      <c r="H196" s="230"/>
      <c r="I196" s="227"/>
      <c r="J196" s="39"/>
      <c r="K196" s="227"/>
      <c r="L196" s="39"/>
      <c r="M196" s="39"/>
      <c r="N196" s="255"/>
      <c r="O196" s="255"/>
      <c r="P196" s="255"/>
      <c r="Q196" s="255"/>
      <c r="R196" s="255"/>
      <c r="S196" s="255"/>
      <c r="T196" s="255"/>
      <c r="U196" s="255"/>
      <c r="V196" s="255"/>
      <c r="W196" s="255"/>
    </row>
    <row r="197" spans="1:23" s="28" customFormat="1" ht="19.5" customHeight="1">
      <c r="A197" s="308"/>
      <c r="B197" s="198"/>
      <c r="C197" s="457" t="s">
        <v>254</v>
      </c>
      <c r="D197" s="201">
        <f>1636+30000+50000+5000</f>
        <v>86636</v>
      </c>
      <c r="E197" s="201"/>
      <c r="F197" s="201"/>
      <c r="G197" s="201"/>
      <c r="H197" s="234"/>
      <c r="I197" s="242"/>
      <c r="J197" s="38"/>
      <c r="K197" s="242"/>
      <c r="L197" s="38"/>
      <c r="M197" s="38"/>
      <c r="N197" s="15"/>
      <c r="O197" s="15"/>
      <c r="P197" s="15"/>
      <c r="Q197" s="15"/>
      <c r="R197" s="15"/>
      <c r="S197" s="15"/>
      <c r="T197" s="15"/>
      <c r="U197" s="15"/>
      <c r="V197" s="15"/>
      <c r="W197" s="15"/>
    </row>
    <row r="198" spans="1:23" s="28" customFormat="1" ht="19.5" customHeight="1">
      <c r="A198" s="561"/>
      <c r="B198" s="218"/>
      <c r="C198" s="205" t="s">
        <v>414</v>
      </c>
      <c r="D198" s="201">
        <v>200000</v>
      </c>
      <c r="E198" s="201"/>
      <c r="F198" s="201"/>
      <c r="G198" s="201"/>
      <c r="H198" s="234"/>
      <c r="I198" s="242"/>
      <c r="J198" s="38"/>
      <c r="K198" s="242"/>
      <c r="L198" s="38"/>
      <c r="M198" s="38"/>
      <c r="N198" s="15"/>
      <c r="O198" s="15"/>
      <c r="P198" s="15"/>
      <c r="Q198" s="15"/>
      <c r="R198" s="15"/>
      <c r="S198" s="15"/>
      <c r="T198" s="15"/>
      <c r="U198" s="15"/>
      <c r="V198" s="15"/>
      <c r="W198" s="15"/>
    </row>
    <row r="199" spans="1:23" s="29" customFormat="1" ht="19.5" customHeight="1">
      <c r="A199" s="212" t="s">
        <v>234</v>
      </c>
      <c r="B199" s="792"/>
      <c r="C199" s="212"/>
      <c r="D199" s="194">
        <f>D200+D201+D205+D210</f>
        <v>266939</v>
      </c>
      <c r="E199" s="194"/>
      <c r="F199" s="194">
        <f>F200+F201+F205+F210</f>
        <v>314273.27</v>
      </c>
      <c r="G199" s="194"/>
      <c r="H199" s="230"/>
      <c r="I199" s="227"/>
      <c r="J199" s="39"/>
      <c r="K199" s="227"/>
      <c r="L199" s="39"/>
      <c r="M199" s="39"/>
      <c r="N199" s="255"/>
      <c r="O199" s="255"/>
      <c r="P199" s="255"/>
      <c r="Q199" s="255"/>
      <c r="R199" s="255"/>
      <c r="S199" s="255"/>
      <c r="T199" s="255"/>
      <c r="U199" s="255"/>
      <c r="V199" s="255"/>
      <c r="W199" s="255"/>
    </row>
    <row r="200" spans="1:23" s="28" customFormat="1" ht="19.5" customHeight="1">
      <c r="A200" s="203"/>
      <c r="B200" s="457" t="s">
        <v>424</v>
      </c>
      <c r="C200" s="205" t="s">
        <v>233</v>
      </c>
      <c r="D200" s="201"/>
      <c r="E200" s="201"/>
      <c r="F200" s="201">
        <v>200000</v>
      </c>
      <c r="G200" s="201"/>
      <c r="H200" s="234"/>
      <c r="I200" s="242"/>
      <c r="J200" s="38"/>
      <c r="K200" s="242"/>
      <c r="L200" s="38"/>
      <c r="M200" s="38"/>
      <c r="N200" s="15"/>
      <c r="O200" s="15"/>
      <c r="P200" s="15"/>
      <c r="Q200" s="15"/>
      <c r="R200" s="15"/>
      <c r="S200" s="15"/>
      <c r="T200" s="15"/>
      <c r="U200" s="15"/>
      <c r="V200" s="15"/>
      <c r="W200" s="15"/>
    </row>
    <row r="201" spans="1:23" s="28" customFormat="1" ht="19.5" customHeight="1">
      <c r="A201" s="203"/>
      <c r="B201" s="205" t="s">
        <v>235</v>
      </c>
      <c r="C201" s="205"/>
      <c r="D201" s="201">
        <f>SUM(D202:D204)</f>
        <v>264000</v>
      </c>
      <c r="E201" s="201"/>
      <c r="F201" s="201">
        <f>SUM(F202:F204)</f>
        <v>108000</v>
      </c>
      <c r="G201" s="201"/>
      <c r="H201" s="234"/>
      <c r="I201" s="242"/>
      <c r="J201" s="38"/>
      <c r="K201" s="242"/>
      <c r="L201" s="38"/>
      <c r="M201" s="38"/>
      <c r="N201" s="15"/>
      <c r="O201" s="15"/>
      <c r="P201" s="15"/>
      <c r="Q201" s="15"/>
      <c r="R201" s="15"/>
      <c r="S201" s="15"/>
      <c r="T201" s="15"/>
      <c r="U201" s="15"/>
      <c r="V201" s="15"/>
      <c r="W201" s="15"/>
    </row>
    <row r="202" spans="1:23" s="28" customFormat="1" ht="19.5" customHeight="1">
      <c r="A202" s="203"/>
      <c r="B202" s="198"/>
      <c r="C202" s="205" t="s">
        <v>413</v>
      </c>
      <c r="D202" s="201"/>
      <c r="E202" s="201"/>
      <c r="F202" s="201">
        <v>30000</v>
      </c>
      <c r="G202" s="201"/>
      <c r="H202" s="234"/>
      <c r="I202" s="242"/>
      <c r="J202" s="38"/>
      <c r="K202" s="242"/>
      <c r="L202" s="38"/>
      <c r="M202" s="38"/>
      <c r="N202" s="15"/>
      <c r="O202" s="15"/>
      <c r="P202" s="15"/>
      <c r="Q202" s="15"/>
      <c r="R202" s="15"/>
      <c r="S202" s="15"/>
      <c r="T202" s="15"/>
      <c r="U202" s="15"/>
      <c r="V202" s="15"/>
      <c r="W202" s="15"/>
    </row>
    <row r="203" spans="1:23" s="28" customFormat="1" ht="19.5" customHeight="1">
      <c r="A203" s="203"/>
      <c r="B203" s="203"/>
      <c r="C203" s="204" t="s">
        <v>493</v>
      </c>
      <c r="D203" s="201">
        <v>264000</v>
      </c>
      <c r="E203" s="201"/>
      <c r="F203" s="201"/>
      <c r="G203" s="201"/>
      <c r="H203" s="234"/>
      <c r="I203" s="242"/>
      <c r="J203" s="38"/>
      <c r="K203" s="242"/>
      <c r="L203" s="38"/>
      <c r="M203" s="38"/>
      <c r="N203" s="15"/>
      <c r="O203" s="15"/>
      <c r="P203" s="15"/>
      <c r="Q203" s="15"/>
      <c r="R203" s="15"/>
      <c r="S203" s="15"/>
      <c r="T203" s="15"/>
      <c r="U203" s="15"/>
      <c r="V203" s="15"/>
      <c r="W203" s="15"/>
    </row>
    <row r="204" spans="1:23" s="28" customFormat="1" ht="19.5" customHeight="1">
      <c r="A204" s="203"/>
      <c r="B204" s="203"/>
      <c r="C204" s="457" t="s">
        <v>233</v>
      </c>
      <c r="D204" s="201"/>
      <c r="E204" s="201"/>
      <c r="F204" s="201">
        <v>78000</v>
      </c>
      <c r="G204" s="201"/>
      <c r="H204" s="234"/>
      <c r="I204" s="242"/>
      <c r="J204" s="38"/>
      <c r="K204" s="242"/>
      <c r="L204" s="38"/>
      <c r="M204" s="38"/>
      <c r="N204" s="15"/>
      <c r="O204" s="15"/>
      <c r="P204" s="15"/>
      <c r="Q204" s="15"/>
      <c r="R204" s="15"/>
      <c r="S204" s="15"/>
      <c r="T204" s="15"/>
      <c r="U204" s="15"/>
      <c r="V204" s="15"/>
      <c r="W204" s="15"/>
    </row>
    <row r="205" spans="1:23" s="28" customFormat="1" ht="19.5" customHeight="1">
      <c r="A205" s="203"/>
      <c r="B205" s="199" t="s">
        <v>428</v>
      </c>
      <c r="C205" s="205"/>
      <c r="D205" s="201">
        <f>SUM(D206:D209)</f>
        <v>2139</v>
      </c>
      <c r="E205" s="201"/>
      <c r="F205" s="201">
        <f>SUM(F206:F209)</f>
        <v>5473.27</v>
      </c>
      <c r="G205" s="201"/>
      <c r="H205" s="234"/>
      <c r="I205" s="242"/>
      <c r="J205" s="38"/>
      <c r="K205" s="242"/>
      <c r="L205" s="38"/>
      <c r="M205" s="38"/>
      <c r="N205" s="15"/>
      <c r="O205" s="15"/>
      <c r="P205" s="15"/>
      <c r="Q205" s="15"/>
      <c r="R205" s="15"/>
      <c r="S205" s="15"/>
      <c r="T205" s="15"/>
      <c r="U205" s="15"/>
      <c r="V205" s="15"/>
      <c r="W205" s="15"/>
    </row>
    <row r="206" spans="1:23" s="28" customFormat="1" ht="19.5" customHeight="1">
      <c r="A206" s="202"/>
      <c r="B206" s="198"/>
      <c r="C206" s="205" t="s">
        <v>236</v>
      </c>
      <c r="D206" s="201"/>
      <c r="E206" s="201"/>
      <c r="F206" s="201">
        <v>2400</v>
      </c>
      <c r="G206" s="201"/>
      <c r="H206" s="234"/>
      <c r="I206" s="242"/>
      <c r="J206" s="38"/>
      <c r="K206" s="242"/>
      <c r="L206" s="38"/>
      <c r="M206" s="38"/>
      <c r="N206" s="15"/>
      <c r="O206" s="15"/>
      <c r="P206" s="15"/>
      <c r="Q206" s="15"/>
      <c r="R206" s="15"/>
      <c r="S206" s="15"/>
      <c r="T206" s="15"/>
      <c r="U206" s="15"/>
      <c r="V206" s="15"/>
      <c r="W206" s="15"/>
    </row>
    <row r="207" spans="1:23" s="28" customFormat="1" ht="19.5" customHeight="1">
      <c r="A207" s="202"/>
      <c r="B207" s="203"/>
      <c r="C207" s="205" t="s">
        <v>255</v>
      </c>
      <c r="D207" s="201">
        <v>2139</v>
      </c>
      <c r="E207" s="201"/>
      <c r="F207" s="201"/>
      <c r="G207" s="201"/>
      <c r="H207" s="234"/>
      <c r="I207" s="242"/>
      <c r="J207" s="38"/>
      <c r="K207" s="242"/>
      <c r="L207" s="38"/>
      <c r="M207" s="38"/>
      <c r="N207" s="15"/>
      <c r="O207" s="15"/>
      <c r="P207" s="15"/>
      <c r="Q207" s="15"/>
      <c r="R207" s="15"/>
      <c r="S207" s="15"/>
      <c r="T207" s="15"/>
      <c r="U207" s="15"/>
      <c r="V207" s="15"/>
      <c r="W207" s="15"/>
    </row>
    <row r="208" spans="1:23" s="28" customFormat="1" ht="19.5" customHeight="1">
      <c r="A208" s="202"/>
      <c r="B208" s="203"/>
      <c r="C208" s="205" t="s">
        <v>415</v>
      </c>
      <c r="D208" s="201"/>
      <c r="E208" s="201"/>
      <c r="F208" s="201">
        <v>934.27</v>
      </c>
      <c r="G208" s="201"/>
      <c r="H208" s="234"/>
      <c r="I208" s="242"/>
      <c r="J208" s="38"/>
      <c r="K208" s="242"/>
      <c r="L208" s="38"/>
      <c r="M208" s="38"/>
      <c r="N208" s="15"/>
      <c r="O208" s="15"/>
      <c r="P208" s="15"/>
      <c r="Q208" s="15"/>
      <c r="R208" s="15"/>
      <c r="S208" s="15"/>
      <c r="T208" s="15"/>
      <c r="U208" s="15"/>
      <c r="V208" s="15"/>
      <c r="W208" s="15"/>
    </row>
    <row r="209" spans="1:23" s="28" customFormat="1" ht="19.5" customHeight="1">
      <c r="A209" s="202"/>
      <c r="B209" s="218"/>
      <c r="C209" s="205" t="s">
        <v>494</v>
      </c>
      <c r="D209" s="201"/>
      <c r="E209" s="201"/>
      <c r="F209" s="201">
        <v>2139</v>
      </c>
      <c r="G209" s="216"/>
      <c r="H209" s="234"/>
      <c r="I209" s="242"/>
      <c r="J209" s="38"/>
      <c r="K209" s="242"/>
      <c r="L209" s="38"/>
      <c r="M209" s="38"/>
      <c r="N209" s="15"/>
      <c r="O209" s="15"/>
      <c r="P209" s="15"/>
      <c r="Q209" s="15"/>
      <c r="R209" s="15"/>
      <c r="S209" s="15"/>
      <c r="T209" s="15"/>
      <c r="U209" s="15"/>
      <c r="V209" s="15"/>
      <c r="W209" s="15"/>
    </row>
    <row r="210" spans="1:23" s="28" customFormat="1" ht="19.5" customHeight="1">
      <c r="A210" s="202"/>
      <c r="B210" s="203" t="s">
        <v>495</v>
      </c>
      <c r="C210" s="205"/>
      <c r="D210" s="201">
        <f>SUM(D211:D212)</f>
        <v>800</v>
      </c>
      <c r="E210" s="201"/>
      <c r="F210" s="201">
        <f>SUM(F211:F212)</f>
        <v>800</v>
      </c>
      <c r="G210" s="216"/>
      <c r="H210" s="234"/>
      <c r="I210" s="242"/>
      <c r="J210" s="38"/>
      <c r="K210" s="242"/>
      <c r="L210" s="38"/>
      <c r="M210" s="38"/>
      <c r="N210" s="15"/>
      <c r="O210" s="15"/>
      <c r="P210" s="15"/>
      <c r="Q210" s="15"/>
      <c r="R210" s="15"/>
      <c r="S210" s="15"/>
      <c r="T210" s="15"/>
      <c r="U210" s="15"/>
      <c r="V210" s="15"/>
      <c r="W210" s="15"/>
    </row>
    <row r="211" spans="1:23" s="28" customFormat="1" ht="19.5" customHeight="1">
      <c r="A211" s="202"/>
      <c r="B211" s="198"/>
      <c r="C211" s="205" t="s">
        <v>255</v>
      </c>
      <c r="D211" s="201"/>
      <c r="E211" s="201"/>
      <c r="F211" s="201">
        <v>800</v>
      </c>
      <c r="G211" s="216"/>
      <c r="H211" s="234"/>
      <c r="I211" s="242"/>
      <c r="J211" s="38"/>
      <c r="K211" s="242"/>
      <c r="L211" s="38"/>
      <c r="M211" s="38"/>
      <c r="N211" s="15"/>
      <c r="O211" s="15"/>
      <c r="P211" s="15"/>
      <c r="Q211" s="15"/>
      <c r="R211" s="15"/>
      <c r="S211" s="15"/>
      <c r="T211" s="15"/>
      <c r="U211" s="15"/>
      <c r="V211" s="15"/>
      <c r="W211" s="15"/>
    </row>
    <row r="212" spans="1:23" s="28" customFormat="1" ht="19.5" customHeight="1">
      <c r="A212" s="202"/>
      <c r="B212" s="218"/>
      <c r="C212" s="205" t="s">
        <v>496</v>
      </c>
      <c r="D212" s="201">
        <v>800</v>
      </c>
      <c r="E212" s="201"/>
      <c r="F212" s="201"/>
      <c r="G212" s="216"/>
      <c r="H212" s="234"/>
      <c r="I212" s="242"/>
      <c r="J212" s="38"/>
      <c r="K212" s="242"/>
      <c r="L212" s="38"/>
      <c r="M212" s="38"/>
      <c r="N212" s="15"/>
      <c r="O212" s="15"/>
      <c r="P212" s="15"/>
      <c r="Q212" s="15"/>
      <c r="R212" s="15"/>
      <c r="S212" s="15"/>
      <c r="T212" s="15"/>
      <c r="U212" s="15"/>
      <c r="V212" s="15"/>
      <c r="W212" s="15"/>
    </row>
    <row r="213" spans="1:23" s="29" customFormat="1" ht="19.5" customHeight="1">
      <c r="A213" s="193" t="s">
        <v>404</v>
      </c>
      <c r="B213" s="212"/>
      <c r="C213" s="197"/>
      <c r="D213" s="194"/>
      <c r="E213" s="194"/>
      <c r="F213" s="194">
        <f>F214+F217</f>
        <v>3180000</v>
      </c>
      <c r="G213" s="213"/>
      <c r="H213" s="230"/>
      <c r="I213" s="227"/>
      <c r="J213" s="39"/>
      <c r="K213" s="227"/>
      <c r="L213" s="39"/>
      <c r="M213" s="39"/>
      <c r="N213" s="255"/>
      <c r="O213" s="255"/>
      <c r="P213" s="255"/>
      <c r="Q213" s="255"/>
      <c r="R213" s="255"/>
      <c r="S213" s="255"/>
      <c r="T213" s="255"/>
      <c r="U213" s="255"/>
      <c r="V213" s="255"/>
      <c r="W213" s="255"/>
    </row>
    <row r="214" spans="1:23" s="28" customFormat="1" ht="19.5" customHeight="1">
      <c r="A214" s="203"/>
      <c r="B214" s="457" t="s">
        <v>405</v>
      </c>
      <c r="C214" s="457"/>
      <c r="D214" s="201"/>
      <c r="E214" s="201"/>
      <c r="F214" s="201">
        <f>SUM(F215:F216)</f>
        <v>2780000</v>
      </c>
      <c r="G214" s="216"/>
      <c r="H214" s="234"/>
      <c r="I214" s="242"/>
      <c r="J214" s="38"/>
      <c r="K214" s="242"/>
      <c r="L214" s="38"/>
      <c r="M214" s="38"/>
      <c r="N214" s="15"/>
      <c r="O214" s="15"/>
      <c r="P214" s="15"/>
      <c r="Q214" s="15"/>
      <c r="R214" s="15"/>
      <c r="S214" s="15"/>
      <c r="T214" s="15"/>
      <c r="U214" s="15"/>
      <c r="V214" s="15"/>
      <c r="W214" s="15"/>
    </row>
    <row r="215" spans="1:23" s="28" customFormat="1" ht="19.5" customHeight="1">
      <c r="A215" s="203"/>
      <c r="B215" s="203"/>
      <c r="C215" s="457" t="s">
        <v>255</v>
      </c>
      <c r="D215" s="201"/>
      <c r="E215" s="201"/>
      <c r="F215" s="201">
        <v>1300000</v>
      </c>
      <c r="G215" s="216"/>
      <c r="H215" s="234"/>
      <c r="I215" s="242"/>
      <c r="J215" s="38"/>
      <c r="K215" s="242"/>
      <c r="L215" s="38"/>
      <c r="M215" s="38"/>
      <c r="N215" s="15"/>
      <c r="O215" s="15"/>
      <c r="P215" s="15"/>
      <c r="Q215" s="15"/>
      <c r="R215" s="15"/>
      <c r="S215" s="15"/>
      <c r="T215" s="15"/>
      <c r="U215" s="15"/>
      <c r="V215" s="15"/>
      <c r="W215" s="15"/>
    </row>
    <row r="216" spans="1:23" s="28" customFormat="1" ht="19.5" customHeight="1">
      <c r="A216" s="203"/>
      <c r="B216" s="203"/>
      <c r="C216" s="457" t="s">
        <v>407</v>
      </c>
      <c r="D216" s="201"/>
      <c r="E216" s="201"/>
      <c r="F216" s="201">
        <v>1480000</v>
      </c>
      <c r="G216" s="216"/>
      <c r="H216" s="234"/>
      <c r="I216" s="242"/>
      <c r="J216" s="38"/>
      <c r="K216" s="242"/>
      <c r="L216" s="38"/>
      <c r="M216" s="38"/>
      <c r="N216" s="15"/>
      <c r="O216" s="15"/>
      <c r="P216" s="15"/>
      <c r="Q216" s="15"/>
      <c r="R216" s="15"/>
      <c r="S216" s="15"/>
      <c r="T216" s="15"/>
      <c r="U216" s="15"/>
      <c r="V216" s="15"/>
      <c r="W216" s="15"/>
    </row>
    <row r="217" spans="1:23" s="28" customFormat="1" ht="19.5" customHeight="1">
      <c r="A217" s="203"/>
      <c r="B217" s="457" t="s">
        <v>408</v>
      </c>
      <c r="C217" s="457" t="s">
        <v>409</v>
      </c>
      <c r="D217" s="201"/>
      <c r="E217" s="201"/>
      <c r="F217" s="201">
        <v>400000</v>
      </c>
      <c r="G217" s="216"/>
      <c r="H217" s="234"/>
      <c r="I217" s="242"/>
      <c r="J217" s="38"/>
      <c r="K217" s="242"/>
      <c r="L217" s="38"/>
      <c r="M217" s="38"/>
      <c r="N217" s="15"/>
      <c r="O217" s="15"/>
      <c r="P217" s="15"/>
      <c r="Q217" s="15"/>
      <c r="R217" s="15"/>
      <c r="S217" s="15"/>
      <c r="T217" s="15"/>
      <c r="U217" s="15"/>
      <c r="V217" s="15"/>
      <c r="W217" s="15"/>
    </row>
    <row r="218" spans="1:23" s="29" customFormat="1" ht="19.5" customHeight="1">
      <c r="A218" s="193" t="s">
        <v>248</v>
      </c>
      <c r="B218" s="193" t="s">
        <v>249</v>
      </c>
      <c r="C218" s="197"/>
      <c r="D218" s="194">
        <f>SUM(D219:D233)</f>
        <v>82722.08</v>
      </c>
      <c r="E218" s="194"/>
      <c r="F218" s="194">
        <f>SUM(F219:F233)</f>
        <v>178528.73</v>
      </c>
      <c r="G218" s="213"/>
      <c r="H218" s="230"/>
      <c r="I218" s="227"/>
      <c r="J218" s="39"/>
      <c r="K218" s="227"/>
      <c r="L218" s="39"/>
      <c r="M218" s="39"/>
      <c r="N218" s="255"/>
      <c r="O218" s="255"/>
      <c r="P218" s="255"/>
      <c r="Q218" s="255"/>
      <c r="R218" s="255"/>
      <c r="S218" s="255"/>
      <c r="T218" s="255"/>
      <c r="U218" s="255"/>
      <c r="V218" s="255"/>
      <c r="W218" s="255"/>
    </row>
    <row r="219" spans="1:23" s="28" customFormat="1" ht="19.5" customHeight="1">
      <c r="A219" s="203"/>
      <c r="B219" s="203"/>
      <c r="C219" s="205" t="s">
        <v>366</v>
      </c>
      <c r="D219" s="201">
        <v>69549.71</v>
      </c>
      <c r="E219" s="201"/>
      <c r="F219" s="201">
        <v>1087.31</v>
      </c>
      <c r="G219" s="216"/>
      <c r="H219" s="234"/>
      <c r="I219" s="242"/>
      <c r="J219" s="38"/>
      <c r="K219" s="242"/>
      <c r="L219" s="38"/>
      <c r="M219" s="38"/>
      <c r="N219" s="15"/>
      <c r="O219" s="15"/>
      <c r="P219" s="15"/>
      <c r="Q219" s="15"/>
      <c r="R219" s="15"/>
      <c r="S219" s="15"/>
      <c r="T219" s="15"/>
      <c r="U219" s="15"/>
      <c r="V219" s="15"/>
      <c r="W219" s="15"/>
    </row>
    <row r="220" spans="1:23" s="28" customFormat="1" ht="19.5" customHeight="1">
      <c r="A220" s="203"/>
      <c r="B220" s="203"/>
      <c r="C220" s="205" t="s">
        <v>367</v>
      </c>
      <c r="D220" s="201">
        <v>12273.47</v>
      </c>
      <c r="E220" s="201"/>
      <c r="F220" s="201">
        <v>191.87</v>
      </c>
      <c r="G220" s="216"/>
      <c r="H220" s="234"/>
      <c r="I220" s="242"/>
      <c r="J220" s="38"/>
      <c r="K220" s="242"/>
      <c r="L220" s="38"/>
      <c r="M220" s="38"/>
      <c r="N220" s="15"/>
      <c r="O220" s="15"/>
      <c r="P220" s="15"/>
      <c r="Q220" s="15"/>
      <c r="R220" s="15"/>
      <c r="S220" s="15"/>
      <c r="T220" s="15"/>
      <c r="U220" s="15"/>
      <c r="V220" s="15"/>
      <c r="W220" s="15"/>
    </row>
    <row r="221" spans="1:23" s="28" customFormat="1" ht="19.5" customHeight="1">
      <c r="A221" s="203"/>
      <c r="B221" s="203"/>
      <c r="C221" s="205" t="s">
        <v>368</v>
      </c>
      <c r="D221" s="201"/>
      <c r="E221" s="201"/>
      <c r="F221" s="201">
        <v>193.64</v>
      </c>
      <c r="G221" s="216"/>
      <c r="H221" s="234"/>
      <c r="I221" s="242"/>
      <c r="J221" s="38"/>
      <c r="K221" s="242"/>
      <c r="L221" s="38"/>
      <c r="M221" s="38"/>
      <c r="N221" s="15"/>
      <c r="O221" s="15"/>
      <c r="P221" s="15"/>
      <c r="Q221" s="15"/>
      <c r="R221" s="15"/>
      <c r="S221" s="15"/>
      <c r="T221" s="15"/>
      <c r="U221" s="15"/>
      <c r="V221" s="15"/>
      <c r="W221" s="15"/>
    </row>
    <row r="222" spans="1:23" s="28" customFormat="1" ht="19.5" customHeight="1">
      <c r="A222" s="203"/>
      <c r="B222" s="203"/>
      <c r="C222" s="205" t="s">
        <v>369</v>
      </c>
      <c r="D222" s="201"/>
      <c r="E222" s="201"/>
      <c r="F222" s="201">
        <v>34.18</v>
      </c>
      <c r="G222" s="216"/>
      <c r="H222" s="234"/>
      <c r="I222" s="242"/>
      <c r="J222" s="38"/>
      <c r="K222" s="242"/>
      <c r="L222" s="38"/>
      <c r="M222" s="38"/>
      <c r="N222" s="15"/>
      <c r="O222" s="15"/>
      <c r="P222" s="15"/>
      <c r="Q222" s="15"/>
      <c r="R222" s="15"/>
      <c r="S222" s="15"/>
      <c r="T222" s="15"/>
      <c r="U222" s="15"/>
      <c r="V222" s="15"/>
      <c r="W222" s="15"/>
    </row>
    <row r="223" spans="1:23" s="28" customFormat="1" ht="19.5" customHeight="1">
      <c r="A223" s="203"/>
      <c r="B223" s="203"/>
      <c r="C223" s="205" t="s">
        <v>370</v>
      </c>
      <c r="D223" s="201"/>
      <c r="E223" s="201"/>
      <c r="F223" s="201">
        <v>139.57</v>
      </c>
      <c r="G223" s="216"/>
      <c r="H223" s="234"/>
      <c r="I223" s="242"/>
      <c r="J223" s="38"/>
      <c r="K223" s="242"/>
      <c r="L223" s="38"/>
      <c r="M223" s="38"/>
      <c r="N223" s="15"/>
      <c r="O223" s="15"/>
      <c r="P223" s="15"/>
      <c r="Q223" s="15"/>
      <c r="R223" s="15"/>
      <c r="S223" s="15"/>
      <c r="T223" s="15"/>
      <c r="U223" s="15"/>
      <c r="V223" s="15"/>
      <c r="W223" s="15"/>
    </row>
    <row r="224" spans="1:23" s="28" customFormat="1" ht="19.5" customHeight="1">
      <c r="A224" s="203"/>
      <c r="B224" s="203"/>
      <c r="C224" s="205" t="s">
        <v>371</v>
      </c>
      <c r="D224" s="201"/>
      <c r="E224" s="201"/>
      <c r="F224" s="201">
        <v>24.67</v>
      </c>
      <c r="G224" s="216"/>
      <c r="H224" s="234"/>
      <c r="I224" s="242"/>
      <c r="J224" s="38"/>
      <c r="K224" s="242"/>
      <c r="L224" s="38"/>
      <c r="M224" s="38"/>
      <c r="N224" s="15"/>
      <c r="O224" s="15"/>
      <c r="P224" s="15"/>
      <c r="Q224" s="15"/>
      <c r="R224" s="15"/>
      <c r="S224" s="15"/>
      <c r="T224" s="15"/>
      <c r="U224" s="15"/>
      <c r="V224" s="15"/>
      <c r="W224" s="15"/>
    </row>
    <row r="225" spans="1:23" s="28" customFormat="1" ht="19.5" customHeight="1">
      <c r="A225" s="203"/>
      <c r="B225" s="203"/>
      <c r="C225" s="205" t="s">
        <v>372</v>
      </c>
      <c r="D225" s="201"/>
      <c r="E225" s="201"/>
      <c r="F225" s="201">
        <v>52.84</v>
      </c>
      <c r="G225" s="216"/>
      <c r="H225" s="234"/>
      <c r="I225" s="242"/>
      <c r="J225" s="38"/>
      <c r="K225" s="242"/>
      <c r="L225" s="38"/>
      <c r="M225" s="38"/>
      <c r="N225" s="15"/>
      <c r="O225" s="15"/>
      <c r="P225" s="15"/>
      <c r="Q225" s="15"/>
      <c r="R225" s="15"/>
      <c r="S225" s="15"/>
      <c r="T225" s="15"/>
      <c r="U225" s="15"/>
      <c r="V225" s="15"/>
      <c r="W225" s="15"/>
    </row>
    <row r="226" spans="1:23" s="28" customFormat="1" ht="19.5" customHeight="1">
      <c r="A226" s="203"/>
      <c r="B226" s="203"/>
      <c r="C226" s="205" t="s">
        <v>373</v>
      </c>
      <c r="D226" s="201"/>
      <c r="E226" s="201"/>
      <c r="F226" s="201">
        <v>9.3</v>
      </c>
      <c r="G226" s="216"/>
      <c r="H226" s="234"/>
      <c r="I226" s="242"/>
      <c r="J226" s="38"/>
      <c r="K226" s="242"/>
      <c r="L226" s="38"/>
      <c r="M226" s="38"/>
      <c r="N226" s="15"/>
      <c r="O226" s="15"/>
      <c r="P226" s="15"/>
      <c r="Q226" s="15"/>
      <c r="R226" s="15"/>
      <c r="S226" s="15"/>
      <c r="T226" s="15"/>
      <c r="U226" s="15"/>
      <c r="V226" s="15"/>
      <c r="W226" s="15"/>
    </row>
    <row r="227" spans="1:23" s="28" customFormat="1" ht="19.5" customHeight="1">
      <c r="A227" s="203"/>
      <c r="B227" s="203"/>
      <c r="C227" s="205" t="s">
        <v>374</v>
      </c>
      <c r="D227" s="201"/>
      <c r="E227" s="201"/>
      <c r="F227" s="201">
        <f>42887.09+70313.77</f>
        <v>113200.86</v>
      </c>
      <c r="G227" s="216"/>
      <c r="H227" s="234"/>
      <c r="I227" s="242"/>
      <c r="J227" s="38"/>
      <c r="K227" s="242"/>
      <c r="L227" s="38"/>
      <c r="M227" s="38"/>
      <c r="N227" s="15"/>
      <c r="O227" s="15"/>
      <c r="P227" s="15"/>
      <c r="Q227" s="15"/>
      <c r="R227" s="15"/>
      <c r="S227" s="15"/>
      <c r="T227" s="15"/>
      <c r="U227" s="15"/>
      <c r="V227" s="15"/>
      <c r="W227" s="15"/>
    </row>
    <row r="228" spans="1:23" s="28" customFormat="1" ht="19.5" customHeight="1">
      <c r="A228" s="203"/>
      <c r="B228" s="203"/>
      <c r="C228" s="205" t="s">
        <v>375</v>
      </c>
      <c r="D228" s="201"/>
      <c r="E228" s="201"/>
      <c r="F228" s="201">
        <f>7568.3+12408.31</f>
        <v>19976.61</v>
      </c>
      <c r="G228" s="216"/>
      <c r="H228" s="234"/>
      <c r="I228" s="242"/>
      <c r="J228" s="38"/>
      <c r="K228" s="242"/>
      <c r="L228" s="38"/>
      <c r="M228" s="38"/>
      <c r="N228" s="15"/>
      <c r="O228" s="15"/>
      <c r="P228" s="15"/>
      <c r="Q228" s="15"/>
      <c r="R228" s="15"/>
      <c r="S228" s="15"/>
      <c r="T228" s="15"/>
      <c r="U228" s="15"/>
      <c r="V228" s="15"/>
      <c r="W228" s="15"/>
    </row>
    <row r="229" spans="1:23" s="28" customFormat="1" ht="19.5" customHeight="1">
      <c r="A229" s="203"/>
      <c r="B229" s="203"/>
      <c r="C229" s="205" t="s">
        <v>60</v>
      </c>
      <c r="D229" s="201">
        <v>764.06</v>
      </c>
      <c r="E229" s="201"/>
      <c r="F229" s="201"/>
      <c r="G229" s="216"/>
      <c r="H229" s="234"/>
      <c r="I229" s="242"/>
      <c r="J229" s="38"/>
      <c r="K229" s="242"/>
      <c r="L229" s="38"/>
      <c r="M229" s="38"/>
      <c r="N229" s="15"/>
      <c r="O229" s="15"/>
      <c r="P229" s="15"/>
      <c r="Q229" s="15"/>
      <c r="R229" s="15"/>
      <c r="S229" s="15"/>
      <c r="T229" s="15"/>
      <c r="U229" s="15"/>
      <c r="V229" s="15"/>
      <c r="W229" s="15"/>
    </row>
    <row r="230" spans="1:23" s="28" customFormat="1" ht="19.5" customHeight="1">
      <c r="A230" s="203"/>
      <c r="B230" s="203"/>
      <c r="C230" s="205" t="s">
        <v>61</v>
      </c>
      <c r="D230" s="201">
        <v>134.84</v>
      </c>
      <c r="E230" s="201"/>
      <c r="F230" s="201"/>
      <c r="G230" s="216"/>
      <c r="H230" s="234"/>
      <c r="I230" s="242"/>
      <c r="J230" s="38"/>
      <c r="K230" s="242"/>
      <c r="L230" s="38"/>
      <c r="M230" s="38"/>
      <c r="N230" s="15"/>
      <c r="O230" s="15"/>
      <c r="P230" s="15"/>
      <c r="Q230" s="15"/>
      <c r="R230" s="15"/>
      <c r="S230" s="15"/>
      <c r="T230" s="15"/>
      <c r="U230" s="15"/>
      <c r="V230" s="15"/>
      <c r="W230" s="15"/>
    </row>
    <row r="231" spans="1:23" s="28" customFormat="1" ht="19.5" customHeight="1">
      <c r="A231" s="203"/>
      <c r="B231" s="203"/>
      <c r="C231" s="205" t="s">
        <v>412</v>
      </c>
      <c r="D231" s="201"/>
      <c r="E231" s="201"/>
      <c r="F231" s="201">
        <v>1636</v>
      </c>
      <c r="G231" s="216"/>
      <c r="H231" s="234"/>
      <c r="I231" s="242"/>
      <c r="J231" s="38"/>
      <c r="K231" s="242"/>
      <c r="L231" s="38"/>
      <c r="M231" s="38"/>
      <c r="N231" s="15"/>
      <c r="O231" s="15"/>
      <c r="P231" s="15"/>
      <c r="Q231" s="15"/>
      <c r="R231" s="15"/>
      <c r="S231" s="15"/>
      <c r="T231" s="15"/>
      <c r="U231" s="15"/>
      <c r="V231" s="15"/>
      <c r="W231" s="15"/>
    </row>
    <row r="232" spans="1:23" s="28" customFormat="1" ht="19.5" customHeight="1">
      <c r="A232" s="203"/>
      <c r="B232" s="203"/>
      <c r="C232" s="205" t="s">
        <v>376</v>
      </c>
      <c r="D232" s="201"/>
      <c r="E232" s="201"/>
      <c r="F232" s="201">
        <v>35684.6</v>
      </c>
      <c r="G232" s="216"/>
      <c r="H232" s="234"/>
      <c r="I232" s="242"/>
      <c r="J232" s="38"/>
      <c r="K232" s="242"/>
      <c r="L232" s="38"/>
      <c r="M232" s="38"/>
      <c r="N232" s="15"/>
      <c r="O232" s="15"/>
      <c r="P232" s="15"/>
      <c r="Q232" s="15"/>
      <c r="R232" s="15"/>
      <c r="S232" s="15"/>
      <c r="T232" s="15"/>
      <c r="U232" s="15"/>
      <c r="V232" s="15"/>
      <c r="W232" s="15"/>
    </row>
    <row r="233" spans="1:23" s="28" customFormat="1" ht="19.5" customHeight="1">
      <c r="A233" s="203"/>
      <c r="B233" s="203"/>
      <c r="C233" s="204" t="s">
        <v>377</v>
      </c>
      <c r="D233" s="201"/>
      <c r="E233" s="201"/>
      <c r="F233" s="201">
        <v>6297.28</v>
      </c>
      <c r="G233" s="216"/>
      <c r="H233" s="234"/>
      <c r="I233" s="242"/>
      <c r="J233" s="38"/>
      <c r="K233" s="242"/>
      <c r="L233" s="38"/>
      <c r="M233" s="38"/>
      <c r="N233" s="15"/>
      <c r="O233" s="15"/>
      <c r="P233" s="15"/>
      <c r="Q233" s="15"/>
      <c r="R233" s="15"/>
      <c r="S233" s="15"/>
      <c r="T233" s="15"/>
      <c r="U233" s="15"/>
      <c r="V233" s="15"/>
      <c r="W233" s="15"/>
    </row>
    <row r="234" spans="1:23" s="29" customFormat="1" ht="19.5" customHeight="1">
      <c r="A234" s="196" t="s">
        <v>449</v>
      </c>
      <c r="B234" s="196" t="s">
        <v>450</v>
      </c>
      <c r="C234" s="193"/>
      <c r="D234" s="194"/>
      <c r="E234" s="194"/>
      <c r="F234" s="194">
        <f>SUM(F235:F237)</f>
        <v>130000</v>
      </c>
      <c r="G234" s="213"/>
      <c r="H234" s="230"/>
      <c r="I234" s="227"/>
      <c r="J234" s="39"/>
      <c r="K234" s="227"/>
      <c r="L234" s="39"/>
      <c r="M234" s="39"/>
      <c r="N234" s="255"/>
      <c r="O234" s="255"/>
      <c r="P234" s="255"/>
      <c r="Q234" s="255"/>
      <c r="R234" s="255"/>
      <c r="S234" s="255"/>
      <c r="T234" s="255"/>
      <c r="U234" s="255"/>
      <c r="V234" s="255"/>
      <c r="W234" s="255"/>
    </row>
    <row r="235" spans="1:23" s="28" customFormat="1" ht="19.5" customHeight="1">
      <c r="A235" s="308"/>
      <c r="B235" s="198"/>
      <c r="C235" s="205" t="s">
        <v>451</v>
      </c>
      <c r="D235" s="201"/>
      <c r="E235" s="201"/>
      <c r="F235" s="201">
        <v>11000</v>
      </c>
      <c r="G235" s="216"/>
      <c r="H235" s="234"/>
      <c r="I235" s="242"/>
      <c r="J235" s="38"/>
      <c r="K235" s="242"/>
      <c r="L235" s="38"/>
      <c r="M235" s="38"/>
      <c r="N235" s="15"/>
      <c r="O235" s="15"/>
      <c r="P235" s="15"/>
      <c r="Q235" s="15"/>
      <c r="R235" s="15"/>
      <c r="S235" s="15"/>
      <c r="T235" s="15"/>
      <c r="U235" s="15"/>
      <c r="V235" s="15"/>
      <c r="W235" s="15"/>
    </row>
    <row r="236" spans="1:23" s="28" customFormat="1" ht="19.5" customHeight="1">
      <c r="A236" s="202"/>
      <c r="B236" s="203"/>
      <c r="C236" s="205" t="s">
        <v>452</v>
      </c>
      <c r="D236" s="201"/>
      <c r="E236" s="201"/>
      <c r="F236" s="201">
        <v>18000</v>
      </c>
      <c r="G236" s="216"/>
      <c r="H236" s="234"/>
      <c r="I236" s="242"/>
      <c r="J236" s="38"/>
      <c r="K236" s="242"/>
      <c r="L236" s="38"/>
      <c r="M236" s="38"/>
      <c r="N236" s="15"/>
      <c r="O236" s="15"/>
      <c r="P236" s="15"/>
      <c r="Q236" s="15"/>
      <c r="R236" s="15"/>
      <c r="S236" s="15"/>
      <c r="T236" s="15"/>
      <c r="U236" s="15"/>
      <c r="V236" s="15"/>
      <c r="W236" s="15"/>
    </row>
    <row r="237" spans="1:23" s="28" customFormat="1" ht="19.5" customHeight="1">
      <c r="A237" s="561"/>
      <c r="B237" s="218"/>
      <c r="C237" s="205" t="s">
        <v>453</v>
      </c>
      <c r="D237" s="201"/>
      <c r="E237" s="201"/>
      <c r="F237" s="201">
        <v>101000</v>
      </c>
      <c r="G237" s="216"/>
      <c r="H237" s="234"/>
      <c r="I237" s="242"/>
      <c r="J237" s="38"/>
      <c r="K237" s="242"/>
      <c r="L237" s="38"/>
      <c r="M237" s="38"/>
      <c r="N237" s="15"/>
      <c r="O237" s="15"/>
      <c r="P237" s="15"/>
      <c r="Q237" s="15"/>
      <c r="R237" s="15"/>
      <c r="S237" s="15"/>
      <c r="T237" s="15"/>
      <c r="U237" s="15"/>
      <c r="V237" s="15"/>
      <c r="W237" s="15"/>
    </row>
    <row r="238" spans="1:23" s="3" customFormat="1" ht="21.75" customHeight="1">
      <c r="A238" s="827" t="s">
        <v>74</v>
      </c>
      <c r="B238" s="828"/>
      <c r="C238" s="258"/>
      <c r="D238" s="47">
        <f>D185+D188+D191+D196+D199+D213+D218+D234</f>
        <v>1333697.08</v>
      </c>
      <c r="E238" s="47">
        <f>E185+E188+E191+E196+E199+E213+E218+E234</f>
        <v>0</v>
      </c>
      <c r="F238" s="47">
        <f>F185+F188+F191+F196+F199+F213+F218+F234</f>
        <v>3864202</v>
      </c>
      <c r="G238" s="47">
        <f>G185+G188+G191+G196+G199+G213+G218+G234</f>
        <v>0</v>
      </c>
      <c r="H238" s="20"/>
      <c r="I238" s="259"/>
      <c r="J238" s="41"/>
      <c r="K238" s="45"/>
      <c r="L238" s="41"/>
      <c r="M238" s="41"/>
      <c r="N238" s="25"/>
      <c r="O238" s="25"/>
      <c r="P238" s="25"/>
      <c r="Q238" s="25"/>
      <c r="R238" s="25"/>
      <c r="S238" s="25"/>
      <c r="T238" s="25"/>
      <c r="U238" s="25"/>
      <c r="V238" s="25"/>
      <c r="W238" s="25"/>
    </row>
    <row r="239" spans="1:23" s="3" customFormat="1" ht="21.75" customHeight="1">
      <c r="A239" s="260"/>
      <c r="B239" s="261"/>
      <c r="C239" s="262"/>
      <c r="D239" s="27"/>
      <c r="E239" s="27"/>
      <c r="F239" s="27"/>
      <c r="G239" s="27"/>
      <c r="H239" s="20"/>
      <c r="I239" s="259"/>
      <c r="J239" s="41"/>
      <c r="K239" s="45"/>
      <c r="L239" s="41"/>
      <c r="M239" s="41"/>
      <c r="N239" s="25"/>
      <c r="O239" s="25"/>
      <c r="P239" s="25"/>
      <c r="Q239" s="25"/>
      <c r="R239" s="25"/>
      <c r="S239" s="25"/>
      <c r="T239" s="25"/>
      <c r="U239" s="25"/>
      <c r="V239" s="25"/>
      <c r="W239" s="25"/>
    </row>
    <row r="240" spans="1:23" ht="18.75">
      <c r="A240" s="245" t="s">
        <v>75</v>
      </c>
      <c r="B240" s="221"/>
      <c r="C240" s="247"/>
      <c r="D240" s="18"/>
      <c r="E240" s="18"/>
      <c r="F240" s="18"/>
      <c r="G240" s="18"/>
      <c r="H240" s="21"/>
      <c r="I240" s="231"/>
      <c r="J240" s="39"/>
      <c r="K240" s="248"/>
      <c r="L240" s="40"/>
      <c r="M240" s="37"/>
      <c r="N240" s="16"/>
      <c r="O240" s="16"/>
      <c r="P240" s="16"/>
      <c r="Q240" s="16"/>
      <c r="R240" s="16"/>
      <c r="S240" s="16"/>
      <c r="T240" s="16"/>
      <c r="U240" s="16"/>
      <c r="V240" s="16"/>
      <c r="W240" s="16"/>
    </row>
    <row r="241" spans="1:23" ht="18.75">
      <c r="A241" s="245"/>
      <c r="B241" s="221"/>
      <c r="C241" s="247"/>
      <c r="D241" s="18"/>
      <c r="E241" s="18"/>
      <c r="F241" s="18"/>
      <c r="G241" s="18"/>
      <c r="H241" s="21"/>
      <c r="I241" s="231"/>
      <c r="J241" s="39"/>
      <c r="K241" s="248"/>
      <c r="L241" s="40"/>
      <c r="M241" s="37"/>
      <c r="N241" s="16"/>
      <c r="O241" s="16"/>
      <c r="P241" s="16"/>
      <c r="Q241" s="16"/>
      <c r="R241" s="16"/>
      <c r="S241" s="16"/>
      <c r="T241" s="16"/>
      <c r="U241" s="16"/>
      <c r="V241" s="16"/>
      <c r="W241" s="16"/>
    </row>
    <row r="242" spans="1:23" ht="18.75">
      <c r="A242" s="245"/>
      <c r="B242" s="246"/>
      <c r="C242" s="247"/>
      <c r="D242" s="18"/>
      <c r="E242" s="18"/>
      <c r="F242" s="18"/>
      <c r="G242" s="18"/>
      <c r="H242" s="21"/>
      <c r="I242" s="231"/>
      <c r="J242" s="39"/>
      <c r="K242" s="248"/>
      <c r="L242" s="40"/>
      <c r="M242" s="37"/>
      <c r="N242" s="16"/>
      <c r="O242" s="16"/>
      <c r="P242" s="16"/>
      <c r="Q242" s="16"/>
      <c r="R242" s="16"/>
      <c r="S242" s="16"/>
      <c r="T242" s="16"/>
      <c r="U242" s="16"/>
      <c r="V242" s="16"/>
      <c r="W242" s="16"/>
    </row>
    <row r="243" spans="1:23" ht="18.75">
      <c r="A243" s="250" t="s">
        <v>486</v>
      </c>
      <c r="B243" s="246"/>
      <c r="C243" s="251"/>
      <c r="D243" s="19"/>
      <c r="E243" s="19"/>
      <c r="F243" s="19"/>
      <c r="G243" s="19"/>
      <c r="H243" s="17"/>
      <c r="I243" s="231"/>
      <c r="J243" s="38"/>
      <c r="K243" s="224"/>
      <c r="L243" s="37"/>
      <c r="M243" s="37"/>
      <c r="N243" s="16"/>
      <c r="O243" s="16"/>
      <c r="P243" s="16"/>
      <c r="Q243" s="16"/>
      <c r="R243" s="16"/>
      <c r="S243" s="16"/>
      <c r="T243" s="16"/>
      <c r="U243" s="16"/>
      <c r="V243" s="16"/>
      <c r="W243" s="16"/>
    </row>
    <row r="244" spans="1:23" ht="18.75">
      <c r="A244" s="250"/>
      <c r="B244" s="250"/>
      <c r="C244" s="251"/>
      <c r="D244" s="19"/>
      <c r="E244" s="19"/>
      <c r="F244" s="19"/>
      <c r="G244" s="19"/>
      <c r="H244" s="17"/>
      <c r="I244" s="231"/>
      <c r="J244" s="38"/>
      <c r="K244" s="224"/>
      <c r="L244" s="37"/>
      <c r="M244" s="37"/>
      <c r="N244" s="16"/>
      <c r="O244" s="16"/>
      <c r="P244" s="16"/>
      <c r="Q244" s="16"/>
      <c r="R244" s="16"/>
      <c r="S244" s="16"/>
      <c r="T244" s="16"/>
      <c r="U244" s="16"/>
      <c r="V244" s="16"/>
      <c r="W244" s="16"/>
    </row>
    <row r="245" spans="1:23" ht="18.75">
      <c r="A245" s="263"/>
      <c r="B245" s="188"/>
      <c r="C245" s="264"/>
      <c r="D245" s="10" t="s">
        <v>65</v>
      </c>
      <c r="E245" s="11"/>
      <c r="F245" s="10" t="s">
        <v>136</v>
      </c>
      <c r="G245" s="11"/>
      <c r="H245" s="17"/>
      <c r="I245" s="231"/>
      <c r="J245" s="38"/>
      <c r="K245" s="224"/>
      <c r="L245" s="37"/>
      <c r="M245" s="37"/>
      <c r="N245" s="16"/>
      <c r="O245" s="16"/>
      <c r="P245" s="16"/>
      <c r="Q245" s="16"/>
      <c r="R245" s="16"/>
      <c r="S245" s="16"/>
      <c r="T245" s="16"/>
      <c r="U245" s="16"/>
      <c r="V245" s="16"/>
      <c r="W245" s="16"/>
    </row>
    <row r="246" spans="1:23" ht="13.5" customHeight="1">
      <c r="A246" s="265"/>
      <c r="B246" s="190"/>
      <c r="C246" s="266"/>
      <c r="D246" s="12" t="s">
        <v>68</v>
      </c>
      <c r="E246" s="11" t="s">
        <v>67</v>
      </c>
      <c r="F246" s="12" t="s">
        <v>68</v>
      </c>
      <c r="G246" s="11" t="s">
        <v>67</v>
      </c>
      <c r="H246" s="17"/>
      <c r="I246" s="248"/>
      <c r="J246" s="38"/>
      <c r="K246" s="224"/>
      <c r="L246" s="37"/>
      <c r="M246" s="37"/>
      <c r="N246" s="16"/>
      <c r="O246" s="16"/>
      <c r="P246" s="16"/>
      <c r="Q246" s="16"/>
      <c r="R246" s="16"/>
      <c r="S246" s="16"/>
      <c r="T246" s="16"/>
      <c r="U246" s="16"/>
      <c r="V246" s="16"/>
      <c r="W246" s="16"/>
    </row>
    <row r="247" spans="1:23" ht="27.75" customHeight="1">
      <c r="A247" s="267" t="s">
        <v>70</v>
      </c>
      <c r="B247" s="268" t="s">
        <v>76</v>
      </c>
      <c r="C247" s="269" t="s">
        <v>71</v>
      </c>
      <c r="D247" s="270" t="s">
        <v>72</v>
      </c>
      <c r="E247" s="271" t="s">
        <v>73</v>
      </c>
      <c r="F247" s="270" t="s">
        <v>72</v>
      </c>
      <c r="G247" s="271" t="s">
        <v>73</v>
      </c>
      <c r="H247" s="17"/>
      <c r="I247" s="231"/>
      <c r="J247" s="38"/>
      <c r="K247" s="224"/>
      <c r="L247" s="37"/>
      <c r="M247" s="37"/>
      <c r="N247" s="16"/>
      <c r="O247" s="16"/>
      <c r="P247" s="16"/>
      <c r="Q247" s="16"/>
      <c r="R247" s="16"/>
      <c r="S247" s="16"/>
      <c r="T247" s="16"/>
      <c r="U247" s="16"/>
      <c r="V247" s="16"/>
      <c r="W247" s="16"/>
    </row>
    <row r="248" spans="1:13" s="48" customFormat="1" ht="18.75" customHeight="1">
      <c r="A248" s="778">
        <v>600</v>
      </c>
      <c r="B248" s="778">
        <v>60015</v>
      </c>
      <c r="C248" s="30"/>
      <c r="D248" s="46">
        <f>SUM(D249:D251)</f>
        <v>1120000</v>
      </c>
      <c r="E248" s="46"/>
      <c r="F248" s="46">
        <f>SUM(F249:F251)</f>
        <v>2883000</v>
      </c>
      <c r="G248" s="46"/>
      <c r="I248" s="49"/>
      <c r="J248" s="49"/>
      <c r="K248" s="49"/>
      <c r="L248" s="49"/>
      <c r="M248" s="49"/>
    </row>
    <row r="249" spans="1:13" s="785" customFormat="1" ht="18.75" customHeight="1">
      <c r="A249" s="781"/>
      <c r="B249" s="782"/>
      <c r="C249" s="783">
        <v>4270</v>
      </c>
      <c r="D249" s="784">
        <v>470000</v>
      </c>
      <c r="E249" s="784"/>
      <c r="F249" s="784"/>
      <c r="G249" s="784"/>
      <c r="I249" s="786"/>
      <c r="J249" s="786"/>
      <c r="K249" s="786"/>
      <c r="L249" s="786"/>
      <c r="M249" s="786"/>
    </row>
    <row r="250" spans="1:13" s="785" customFormat="1" ht="18.75" customHeight="1">
      <c r="A250" s="787"/>
      <c r="B250" s="788"/>
      <c r="C250" s="783">
        <v>4300</v>
      </c>
      <c r="D250" s="784">
        <v>650000</v>
      </c>
      <c r="E250" s="784"/>
      <c r="F250" s="784"/>
      <c r="G250" s="784"/>
      <c r="I250" s="786"/>
      <c r="J250" s="786"/>
      <c r="K250" s="786"/>
      <c r="L250" s="786"/>
      <c r="M250" s="786"/>
    </row>
    <row r="251" spans="1:13" s="785" customFormat="1" ht="18.75" customHeight="1">
      <c r="A251" s="789"/>
      <c r="B251" s="790"/>
      <c r="C251" s="783">
        <v>6050</v>
      </c>
      <c r="D251" s="784"/>
      <c r="E251" s="784"/>
      <c r="F251" s="784">
        <f>6528000-3650000+5000</f>
        <v>2883000</v>
      </c>
      <c r="G251" s="784"/>
      <c r="I251" s="786"/>
      <c r="J251" s="786"/>
      <c r="K251" s="786"/>
      <c r="L251" s="786"/>
      <c r="M251" s="786"/>
    </row>
    <row r="252" spans="1:13" s="48" customFormat="1" ht="18.75" customHeight="1">
      <c r="A252" s="780">
        <v>758</v>
      </c>
      <c r="B252" s="780">
        <v>75818</v>
      </c>
      <c r="D252" s="791">
        <f>SUM(D253:D254)</f>
        <v>555554.49</v>
      </c>
      <c r="E252" s="46"/>
      <c r="F252" s="46"/>
      <c r="G252" s="46"/>
      <c r="I252" s="49"/>
      <c r="J252" s="49"/>
      <c r="K252" s="49"/>
      <c r="L252" s="49"/>
      <c r="M252" s="49"/>
    </row>
    <row r="253" spans="1:13" s="785" customFormat="1" ht="18.75" customHeight="1">
      <c r="A253" s="781"/>
      <c r="B253" s="782"/>
      <c r="C253" s="783">
        <v>4810</v>
      </c>
      <c r="D253" s="784">
        <f>5554.49+50000</f>
        <v>55554.49</v>
      </c>
      <c r="E253" s="784"/>
      <c r="F253" s="784"/>
      <c r="G253" s="784"/>
      <c r="I253" s="786"/>
      <c r="J253" s="786"/>
      <c r="K253" s="786"/>
      <c r="L253" s="786"/>
      <c r="M253" s="786"/>
    </row>
    <row r="254" spans="1:13" s="785" customFormat="1" ht="18.75" customHeight="1">
      <c r="A254" s="789"/>
      <c r="B254" s="790"/>
      <c r="C254" s="783">
        <v>6800</v>
      </c>
      <c r="D254" s="784">
        <v>500000</v>
      </c>
      <c r="E254" s="784"/>
      <c r="F254" s="784"/>
      <c r="G254" s="784"/>
      <c r="I254" s="786"/>
      <c r="J254" s="786"/>
      <c r="K254" s="786"/>
      <c r="L254" s="786"/>
      <c r="M254" s="786"/>
    </row>
    <row r="255" spans="1:13" s="48" customFormat="1" ht="18.75" customHeight="1">
      <c r="A255" s="807">
        <v>801</v>
      </c>
      <c r="B255" s="779"/>
      <c r="C255" s="805"/>
      <c r="D255" s="46">
        <f>D256+D257+D258+D262+D265+D269+D270+D271+D272</f>
        <v>429169</v>
      </c>
      <c r="E255" s="46"/>
      <c r="F255" s="46">
        <f>F256+F257+F258+F262+F265+F269+F270+F271+F272</f>
        <v>101173.49</v>
      </c>
      <c r="G255" s="46"/>
      <c r="I255" s="49"/>
      <c r="J255" s="49"/>
      <c r="K255" s="49"/>
      <c r="L255" s="49"/>
      <c r="M255" s="49"/>
    </row>
    <row r="256" spans="1:13" s="785" customFormat="1" ht="18.75" customHeight="1">
      <c r="A256" s="782"/>
      <c r="B256" s="806">
        <v>80102</v>
      </c>
      <c r="C256" s="783">
        <v>4040</v>
      </c>
      <c r="D256" s="784">
        <v>19885</v>
      </c>
      <c r="E256" s="784"/>
      <c r="F256" s="784"/>
      <c r="G256" s="784"/>
      <c r="I256" s="786"/>
      <c r="J256" s="786"/>
      <c r="K256" s="786"/>
      <c r="L256" s="786"/>
      <c r="M256" s="786"/>
    </row>
    <row r="257" spans="1:13" s="785" customFormat="1" ht="18.75" customHeight="1">
      <c r="A257" s="788"/>
      <c r="B257" s="806">
        <v>80111</v>
      </c>
      <c r="C257" s="783">
        <v>4040</v>
      </c>
      <c r="D257" s="784"/>
      <c r="E257" s="784"/>
      <c r="F257" s="784">
        <v>19885</v>
      </c>
      <c r="G257" s="784"/>
      <c r="I257" s="786"/>
      <c r="J257" s="786"/>
      <c r="K257" s="786"/>
      <c r="L257" s="786"/>
      <c r="M257" s="786"/>
    </row>
    <row r="258" spans="1:13" s="785" customFormat="1" ht="18.75" customHeight="1">
      <c r="A258" s="788"/>
      <c r="B258" s="835">
        <v>80120</v>
      </c>
      <c r="C258" s="783"/>
      <c r="D258" s="784">
        <f>SUM(D259:D261)</f>
        <v>108333</v>
      </c>
      <c r="E258" s="784"/>
      <c r="F258" s="784">
        <f>SUM(F259:F261)</f>
        <v>22333</v>
      </c>
      <c r="G258" s="784"/>
      <c r="I258" s="786"/>
      <c r="J258" s="786"/>
      <c r="K258" s="786"/>
      <c r="L258" s="786"/>
      <c r="M258" s="786"/>
    </row>
    <row r="259" spans="1:13" s="785" customFormat="1" ht="18.75" customHeight="1">
      <c r="A259" s="787"/>
      <c r="B259" s="782"/>
      <c r="C259" s="783">
        <v>2540</v>
      </c>
      <c r="D259" s="784">
        <v>86000</v>
      </c>
      <c r="E259" s="784"/>
      <c r="F259" s="784"/>
      <c r="G259" s="784"/>
      <c r="I259" s="786"/>
      <c r="J259" s="786"/>
      <c r="K259" s="786"/>
      <c r="L259" s="786"/>
      <c r="M259" s="786"/>
    </row>
    <row r="260" spans="1:13" s="785" customFormat="1" ht="18.75" customHeight="1">
      <c r="A260" s="787"/>
      <c r="B260" s="788"/>
      <c r="C260" s="783">
        <v>4010</v>
      </c>
      <c r="D260" s="784">
        <v>22333</v>
      </c>
      <c r="E260" s="784"/>
      <c r="F260" s="784"/>
      <c r="G260" s="784"/>
      <c r="I260" s="786"/>
      <c r="J260" s="786"/>
      <c r="K260" s="786"/>
      <c r="L260" s="786"/>
      <c r="M260" s="786"/>
    </row>
    <row r="261" spans="1:13" s="785" customFormat="1" ht="18.75" customHeight="1">
      <c r="A261" s="787"/>
      <c r="B261" s="790"/>
      <c r="C261" s="783">
        <v>4040</v>
      </c>
      <c r="D261" s="784"/>
      <c r="E261" s="784"/>
      <c r="F261" s="784">
        <v>22333</v>
      </c>
      <c r="G261" s="784"/>
      <c r="I261" s="786"/>
      <c r="J261" s="786"/>
      <c r="K261" s="786"/>
      <c r="L261" s="786"/>
      <c r="M261" s="786"/>
    </row>
    <row r="262" spans="1:13" s="785" customFormat="1" ht="18.75" customHeight="1">
      <c r="A262" s="787"/>
      <c r="B262" s="804">
        <v>80123</v>
      </c>
      <c r="C262" s="783"/>
      <c r="D262" s="784">
        <f>SUM(D263:D264)</f>
        <v>14776</v>
      </c>
      <c r="E262" s="784"/>
      <c r="F262" s="784">
        <f>SUM(F263:F264)</f>
        <v>14776</v>
      </c>
      <c r="G262" s="784"/>
      <c r="I262" s="786"/>
      <c r="J262" s="786"/>
      <c r="K262" s="786"/>
      <c r="L262" s="786"/>
      <c r="M262" s="786"/>
    </row>
    <row r="263" spans="1:13" s="785" customFormat="1" ht="18.75" customHeight="1">
      <c r="A263" s="787"/>
      <c r="B263" s="782"/>
      <c r="C263" s="783">
        <v>4010</v>
      </c>
      <c r="D263" s="784">
        <v>14776</v>
      </c>
      <c r="E263" s="784"/>
      <c r="F263" s="784"/>
      <c r="G263" s="784"/>
      <c r="I263" s="786"/>
      <c r="J263" s="786"/>
      <c r="K263" s="786"/>
      <c r="L263" s="786"/>
      <c r="M263" s="786"/>
    </row>
    <row r="264" spans="1:13" s="785" customFormat="1" ht="18.75" customHeight="1">
      <c r="A264" s="787"/>
      <c r="B264" s="790"/>
      <c r="C264" s="783">
        <v>4040</v>
      </c>
      <c r="D264" s="784"/>
      <c r="E264" s="784"/>
      <c r="F264" s="784">
        <v>14776</v>
      </c>
      <c r="G264" s="784"/>
      <c r="I264" s="786"/>
      <c r="J264" s="786"/>
      <c r="K264" s="786"/>
      <c r="L264" s="786"/>
      <c r="M264" s="786"/>
    </row>
    <row r="265" spans="1:13" s="785" customFormat="1" ht="18.75" customHeight="1">
      <c r="A265" s="788"/>
      <c r="B265" s="835">
        <v>80130</v>
      </c>
      <c r="C265" s="783"/>
      <c r="D265" s="784">
        <f>SUM(D266:D268)</f>
        <v>177945</v>
      </c>
      <c r="E265" s="784"/>
      <c r="F265" s="784">
        <f>SUM(F266:F268)</f>
        <v>30395</v>
      </c>
      <c r="G265" s="784"/>
      <c r="I265" s="786"/>
      <c r="J265" s="786"/>
      <c r="K265" s="786"/>
      <c r="L265" s="786"/>
      <c r="M265" s="786"/>
    </row>
    <row r="266" spans="1:13" s="785" customFormat="1" ht="18.75" customHeight="1">
      <c r="A266" s="787"/>
      <c r="B266" s="782"/>
      <c r="C266" s="783">
        <v>2540</v>
      </c>
      <c r="D266" s="784">
        <v>150000</v>
      </c>
      <c r="E266" s="784"/>
      <c r="F266" s="784"/>
      <c r="G266" s="784"/>
      <c r="I266" s="786"/>
      <c r="J266" s="786"/>
      <c r="K266" s="786"/>
      <c r="L266" s="786"/>
      <c r="M266" s="786"/>
    </row>
    <row r="267" spans="1:13" s="785" customFormat="1" ht="18.75" customHeight="1">
      <c r="A267" s="787"/>
      <c r="B267" s="788"/>
      <c r="C267" s="783">
        <v>4010</v>
      </c>
      <c r="D267" s="784">
        <v>27945</v>
      </c>
      <c r="E267" s="784"/>
      <c r="F267" s="784"/>
      <c r="G267" s="784"/>
      <c r="I267" s="786"/>
      <c r="J267" s="786"/>
      <c r="K267" s="786"/>
      <c r="L267" s="786"/>
      <c r="M267" s="786"/>
    </row>
    <row r="268" spans="1:13" s="785" customFormat="1" ht="18.75" customHeight="1">
      <c r="A268" s="787"/>
      <c r="B268" s="790"/>
      <c r="C268" s="783">
        <v>4040</v>
      </c>
      <c r="D268" s="784"/>
      <c r="E268" s="784"/>
      <c r="F268" s="784">
        <f>27945+2450</f>
        <v>30395</v>
      </c>
      <c r="G268" s="784"/>
      <c r="I268" s="786"/>
      <c r="J268" s="786"/>
      <c r="K268" s="786"/>
      <c r="L268" s="786"/>
      <c r="M268" s="786"/>
    </row>
    <row r="269" spans="1:13" s="785" customFormat="1" ht="18.75" customHeight="1">
      <c r="A269" s="788"/>
      <c r="B269" s="806">
        <v>80134</v>
      </c>
      <c r="C269" s="783">
        <v>4040</v>
      </c>
      <c r="D269" s="784">
        <v>8230</v>
      </c>
      <c r="E269" s="784"/>
      <c r="F269" s="784"/>
      <c r="G269" s="784"/>
      <c r="I269" s="786"/>
      <c r="J269" s="786"/>
      <c r="K269" s="786"/>
      <c r="L269" s="786"/>
      <c r="M269" s="786"/>
    </row>
    <row r="270" spans="1:13" s="785" customFormat="1" ht="18.75" customHeight="1">
      <c r="A270" s="788"/>
      <c r="B270" s="806">
        <v>80140</v>
      </c>
      <c r="C270" s="783">
        <v>4240</v>
      </c>
      <c r="D270" s="784">
        <v>100000</v>
      </c>
      <c r="E270" s="784"/>
      <c r="F270" s="784"/>
      <c r="G270" s="784"/>
      <c r="I270" s="786"/>
      <c r="J270" s="786"/>
      <c r="K270" s="786"/>
      <c r="L270" s="786"/>
      <c r="M270" s="786"/>
    </row>
    <row r="271" spans="1:13" s="785" customFormat="1" ht="18.75" customHeight="1">
      <c r="A271" s="788"/>
      <c r="B271" s="806">
        <v>80144</v>
      </c>
      <c r="C271" s="783">
        <v>4040</v>
      </c>
      <c r="D271" s="784"/>
      <c r="E271" s="784"/>
      <c r="F271" s="784">
        <v>8230</v>
      </c>
      <c r="G271" s="784"/>
      <c r="I271" s="786"/>
      <c r="J271" s="786"/>
      <c r="K271" s="786"/>
      <c r="L271" s="786"/>
      <c r="M271" s="786"/>
    </row>
    <row r="272" spans="1:13" s="785" customFormat="1" ht="18.75" customHeight="1">
      <c r="A272" s="790"/>
      <c r="B272" s="806">
        <v>80195</v>
      </c>
      <c r="C272" s="804">
        <v>4421</v>
      </c>
      <c r="D272" s="784"/>
      <c r="E272" s="784"/>
      <c r="F272" s="784">
        <v>5554.49</v>
      </c>
      <c r="G272" s="784"/>
      <c r="I272" s="786"/>
      <c r="J272" s="786"/>
      <c r="K272" s="786"/>
      <c r="L272" s="786"/>
      <c r="M272" s="786"/>
    </row>
    <row r="273" spans="1:13" s="48" customFormat="1" ht="18.75" customHeight="1">
      <c r="A273" s="212" t="s">
        <v>404</v>
      </c>
      <c r="B273" s="193"/>
      <c r="C273" s="197"/>
      <c r="D273" s="194">
        <f>D274+D277+D280</f>
        <v>3736155</v>
      </c>
      <c r="E273" s="194"/>
      <c r="F273" s="194">
        <f>F274+F277+F280</f>
        <v>556155</v>
      </c>
      <c r="G273" s="46"/>
      <c r="I273" s="49"/>
      <c r="J273" s="49"/>
      <c r="K273" s="49"/>
      <c r="L273" s="49"/>
      <c r="M273" s="49"/>
    </row>
    <row r="274" spans="1:13" s="785" customFormat="1" ht="18.75" customHeight="1">
      <c r="A274" s="203"/>
      <c r="B274" s="198" t="s">
        <v>441</v>
      </c>
      <c r="C274" s="200"/>
      <c r="D274" s="201">
        <f>SUM(D275:D276)</f>
        <v>556155</v>
      </c>
      <c r="E274" s="201"/>
      <c r="F274" s="201">
        <f>SUM(F275:F276)</f>
        <v>556155</v>
      </c>
      <c r="G274" s="784"/>
      <c r="I274" s="786"/>
      <c r="J274" s="786"/>
      <c r="K274" s="786"/>
      <c r="L274" s="786"/>
      <c r="M274" s="786"/>
    </row>
    <row r="275" spans="1:13" s="785" customFormat="1" ht="18.75" customHeight="1">
      <c r="A275" s="202"/>
      <c r="B275" s="198"/>
      <c r="C275" s="200" t="s">
        <v>442</v>
      </c>
      <c r="D275" s="201">
        <v>556155</v>
      </c>
      <c r="E275" s="201"/>
      <c r="F275" s="784"/>
      <c r="G275" s="784"/>
      <c r="I275" s="786"/>
      <c r="J275" s="786"/>
      <c r="K275" s="786"/>
      <c r="L275" s="786"/>
      <c r="M275" s="786"/>
    </row>
    <row r="276" spans="1:13" s="785" customFormat="1" ht="18.75" customHeight="1">
      <c r="A276" s="202"/>
      <c r="B276" s="218"/>
      <c r="C276" s="200" t="s">
        <v>407</v>
      </c>
      <c r="D276" s="201"/>
      <c r="E276" s="201"/>
      <c r="F276" s="784">
        <v>556155</v>
      </c>
      <c r="G276" s="784"/>
      <c r="I276" s="786"/>
      <c r="J276" s="786"/>
      <c r="K276" s="786"/>
      <c r="L276" s="786"/>
      <c r="M276" s="786"/>
    </row>
    <row r="277" spans="1:13" s="48" customFormat="1" ht="18.75" customHeight="1">
      <c r="A277" s="203"/>
      <c r="B277" s="218" t="s">
        <v>405</v>
      </c>
      <c r="C277" s="457"/>
      <c r="D277" s="201">
        <f>SUM(D278:D279)</f>
        <v>2780000</v>
      </c>
      <c r="E277" s="201"/>
      <c r="F277" s="46"/>
      <c r="G277" s="46"/>
      <c r="I277" s="49"/>
      <c r="J277" s="49"/>
      <c r="K277" s="49"/>
      <c r="L277" s="49"/>
      <c r="M277" s="49"/>
    </row>
    <row r="278" spans="1:13" s="48" customFormat="1" ht="18.75" customHeight="1">
      <c r="A278" s="203"/>
      <c r="B278" s="203"/>
      <c r="C278" s="457" t="s">
        <v>255</v>
      </c>
      <c r="D278" s="201">
        <v>1300000</v>
      </c>
      <c r="E278" s="201"/>
      <c r="F278" s="46"/>
      <c r="G278" s="46"/>
      <c r="I278" s="49"/>
      <c r="J278" s="49"/>
      <c r="K278" s="49"/>
      <c r="L278" s="49"/>
      <c r="M278" s="49"/>
    </row>
    <row r="279" spans="1:13" s="48" customFormat="1" ht="18.75" customHeight="1">
      <c r="A279" s="203"/>
      <c r="B279" s="203"/>
      <c r="C279" s="457" t="s">
        <v>407</v>
      </c>
      <c r="D279" s="201">
        <v>1480000</v>
      </c>
      <c r="E279" s="201"/>
      <c r="F279" s="46"/>
      <c r="G279" s="46"/>
      <c r="I279" s="49"/>
      <c r="J279" s="49"/>
      <c r="K279" s="49"/>
      <c r="L279" s="49"/>
      <c r="M279" s="49"/>
    </row>
    <row r="280" spans="1:13" s="48" customFormat="1" ht="18.75" customHeight="1">
      <c r="A280" s="203"/>
      <c r="B280" s="198" t="s">
        <v>408</v>
      </c>
      <c r="C280" s="198" t="s">
        <v>409</v>
      </c>
      <c r="D280" s="201">
        <v>400000</v>
      </c>
      <c r="E280" s="201"/>
      <c r="F280" s="46"/>
      <c r="G280" s="46"/>
      <c r="I280" s="49"/>
      <c r="J280" s="49"/>
      <c r="K280" s="49"/>
      <c r="L280" s="49"/>
      <c r="M280" s="49"/>
    </row>
    <row r="281" spans="1:13" s="48" customFormat="1" ht="18.75" customHeight="1">
      <c r="A281" s="193" t="s">
        <v>436</v>
      </c>
      <c r="B281" s="193"/>
      <c r="C281" s="193"/>
      <c r="D281" s="213">
        <f>D282+D283</f>
        <v>2453</v>
      </c>
      <c r="E281" s="213"/>
      <c r="F281" s="213">
        <f>F282+F283</f>
        <v>3</v>
      </c>
      <c r="G281" s="46"/>
      <c r="I281" s="49"/>
      <c r="J281" s="49"/>
      <c r="K281" s="49"/>
      <c r="L281" s="49"/>
      <c r="M281" s="49"/>
    </row>
    <row r="282" spans="1:13" s="48" customFormat="1" ht="18.75" customHeight="1">
      <c r="A282" s="203"/>
      <c r="B282" s="218" t="s">
        <v>437</v>
      </c>
      <c r="C282" s="218" t="s">
        <v>438</v>
      </c>
      <c r="D282" s="216">
        <f>2450-28</f>
        <v>2422</v>
      </c>
      <c r="E282" s="216"/>
      <c r="F282" s="784"/>
      <c r="G282" s="46"/>
      <c r="I282" s="49"/>
      <c r="J282" s="49"/>
      <c r="K282" s="49"/>
      <c r="L282" s="49"/>
      <c r="M282" s="49"/>
    </row>
    <row r="283" spans="1:13" s="48" customFormat="1" ht="18.75" customHeight="1">
      <c r="A283" s="203"/>
      <c r="B283" s="198" t="s">
        <v>439</v>
      </c>
      <c r="C283" s="457"/>
      <c r="D283" s="216">
        <f>SUM(D284:D286)</f>
        <v>31</v>
      </c>
      <c r="E283" s="216"/>
      <c r="F283" s="216">
        <f>SUM(F284:F286)</f>
        <v>3</v>
      </c>
      <c r="G283" s="46"/>
      <c r="I283" s="49"/>
      <c r="J283" s="49"/>
      <c r="K283" s="49"/>
      <c r="L283" s="49"/>
      <c r="M283" s="49"/>
    </row>
    <row r="284" spans="1:13" s="48" customFormat="1" ht="18.75" customHeight="1">
      <c r="A284" s="202"/>
      <c r="B284" s="198"/>
      <c r="C284" s="200" t="s">
        <v>438</v>
      </c>
      <c r="D284" s="216">
        <v>28</v>
      </c>
      <c r="E284" s="216"/>
      <c r="F284" s="46"/>
      <c r="G284" s="46"/>
      <c r="I284" s="49"/>
      <c r="J284" s="49"/>
      <c r="K284" s="49"/>
      <c r="L284" s="49"/>
      <c r="M284" s="49"/>
    </row>
    <row r="285" spans="1:13" s="48" customFormat="1" ht="18.75" customHeight="1">
      <c r="A285" s="202"/>
      <c r="B285" s="203"/>
      <c r="C285" s="200" t="s">
        <v>255</v>
      </c>
      <c r="D285" s="216">
        <v>3</v>
      </c>
      <c r="E285" s="216"/>
      <c r="F285" s="46"/>
      <c r="G285" s="46"/>
      <c r="I285" s="49"/>
      <c r="J285" s="49"/>
      <c r="K285" s="49"/>
      <c r="L285" s="49"/>
      <c r="M285" s="49"/>
    </row>
    <row r="286" spans="1:13" s="48" customFormat="1" ht="18.75" customHeight="1">
      <c r="A286" s="202"/>
      <c r="B286" s="203"/>
      <c r="C286" s="200" t="s">
        <v>440</v>
      </c>
      <c r="D286" s="216"/>
      <c r="E286" s="216"/>
      <c r="F286" s="784">
        <v>3</v>
      </c>
      <c r="G286" s="46"/>
      <c r="I286" s="49"/>
      <c r="J286" s="49"/>
      <c r="K286" s="49"/>
      <c r="L286" s="49"/>
      <c r="M286" s="49"/>
    </row>
    <row r="287" spans="1:23" s="3" customFormat="1" ht="21.75" customHeight="1">
      <c r="A287" s="256" t="s">
        <v>74</v>
      </c>
      <c r="B287" s="257"/>
      <c r="C287" s="200"/>
      <c r="D287" s="47">
        <f>D248+D252+D255+D273+D281</f>
        <v>5843331.49</v>
      </c>
      <c r="E287" s="47">
        <f>E248+E252+E255+E273+E281</f>
        <v>0</v>
      </c>
      <c r="F287" s="47">
        <f>F248+F252+F255+F273+F281</f>
        <v>3540331.49</v>
      </c>
      <c r="G287" s="47">
        <f>G248+G252+G255+G273+G281</f>
        <v>0</v>
      </c>
      <c r="H287" s="20"/>
      <c r="I287" s="259"/>
      <c r="J287" s="45"/>
      <c r="K287" s="45"/>
      <c r="L287" s="41"/>
      <c r="M287" s="41"/>
      <c r="N287" s="25"/>
      <c r="O287" s="25"/>
      <c r="P287" s="25"/>
      <c r="Q287" s="25"/>
      <c r="R287" s="25"/>
      <c r="S287" s="25"/>
      <c r="T287" s="25"/>
      <c r="U287" s="25"/>
      <c r="V287" s="25"/>
      <c r="W287" s="25"/>
    </row>
    <row r="288" spans="1:23" s="3" customFormat="1" ht="21.75" customHeight="1">
      <c r="A288" s="260"/>
      <c r="B288" s="261"/>
      <c r="C288" s="261"/>
      <c r="D288" s="27"/>
      <c r="E288" s="27"/>
      <c r="F288" s="27"/>
      <c r="G288" s="27"/>
      <c r="H288" s="20"/>
      <c r="I288" s="259"/>
      <c r="J288" s="45"/>
      <c r="K288" s="45"/>
      <c r="L288" s="41"/>
      <c r="M288" s="41"/>
      <c r="N288" s="25"/>
      <c r="O288" s="25"/>
      <c r="P288" s="25"/>
      <c r="Q288" s="25"/>
      <c r="R288" s="25"/>
      <c r="S288" s="25"/>
      <c r="T288" s="25"/>
      <c r="U288" s="25"/>
      <c r="V288" s="25"/>
      <c r="W288" s="25"/>
    </row>
    <row r="289" spans="1:23" s="3" customFormat="1" ht="18" customHeight="1">
      <c r="A289" s="157"/>
      <c r="B289" s="261"/>
      <c r="C289" s="222"/>
      <c r="D289" s="16"/>
      <c r="E289" s="16"/>
      <c r="F289" s="27"/>
      <c r="G289" s="27"/>
      <c r="H289" s="20"/>
      <c r="I289" s="259"/>
      <c r="J289" s="41"/>
      <c r="K289" s="45"/>
      <c r="L289" s="41"/>
      <c r="M289" s="41"/>
      <c r="N289" s="25"/>
      <c r="O289" s="25"/>
      <c r="P289" s="25"/>
      <c r="Q289" s="25"/>
      <c r="R289" s="25"/>
      <c r="S289" s="25"/>
      <c r="T289" s="25"/>
      <c r="U289" s="25"/>
      <c r="V289" s="25"/>
      <c r="W289" s="25"/>
    </row>
    <row r="290" spans="1:23" s="3" customFormat="1" ht="21.75" customHeight="1">
      <c r="A290" s="157" t="s">
        <v>487</v>
      </c>
      <c r="B290" s="261"/>
      <c r="C290" s="222"/>
      <c r="D290" s="16"/>
      <c r="E290" s="16"/>
      <c r="F290" s="27"/>
      <c r="G290" s="27"/>
      <c r="H290" s="20"/>
      <c r="I290" s="259"/>
      <c r="J290" s="41"/>
      <c r="K290" s="45"/>
      <c r="L290" s="41"/>
      <c r="M290" s="41"/>
      <c r="N290" s="25"/>
      <c r="O290" s="25"/>
      <c r="P290" s="25"/>
      <c r="Q290" s="25"/>
      <c r="R290" s="25"/>
      <c r="S290" s="25"/>
      <c r="T290" s="25"/>
      <c r="U290" s="25"/>
      <c r="V290" s="25"/>
      <c r="W290" s="25"/>
    </row>
    <row r="291" spans="1:23" s="3" customFormat="1" ht="15.75" customHeight="1">
      <c r="A291" s="157"/>
      <c r="B291" s="261"/>
      <c r="C291" s="222"/>
      <c r="D291" s="16"/>
      <c r="E291" s="16"/>
      <c r="F291" s="27"/>
      <c r="G291" s="27"/>
      <c r="H291" s="20"/>
      <c r="I291" s="259"/>
      <c r="J291" s="41"/>
      <c r="K291" s="45"/>
      <c r="L291" s="41"/>
      <c r="M291" s="41"/>
      <c r="N291" s="25"/>
      <c r="O291" s="25"/>
      <c r="P291" s="25"/>
      <c r="Q291" s="25"/>
      <c r="R291" s="25"/>
      <c r="S291" s="25"/>
      <c r="T291" s="25"/>
      <c r="U291" s="25"/>
      <c r="V291" s="25"/>
      <c r="W291" s="25"/>
    </row>
    <row r="292" spans="1:23" s="3" customFormat="1" ht="18.75" customHeight="1">
      <c r="A292" s="273" t="s">
        <v>137</v>
      </c>
      <c r="B292" s="221"/>
      <c r="C292" s="222"/>
      <c r="D292" s="16"/>
      <c r="E292" s="16"/>
      <c r="F292" s="27"/>
      <c r="G292" s="27"/>
      <c r="H292" s="20"/>
      <c r="I292" s="259"/>
      <c r="J292" s="41"/>
      <c r="K292" s="45"/>
      <c r="L292" s="41"/>
      <c r="M292" s="41"/>
      <c r="N292" s="25"/>
      <c r="O292" s="25"/>
      <c r="P292" s="25"/>
      <c r="Q292" s="25"/>
      <c r="R292" s="25"/>
      <c r="S292" s="25"/>
      <c r="T292" s="25"/>
      <c r="U292" s="25"/>
      <c r="V292" s="25"/>
      <c r="W292" s="25"/>
    </row>
    <row r="293" spans="1:23" s="3" customFormat="1" ht="21" customHeight="1">
      <c r="A293" s="274" t="s">
        <v>484</v>
      </c>
      <c r="B293" s="221"/>
      <c r="C293" s="275"/>
      <c r="D293" s="22"/>
      <c r="E293" s="16"/>
      <c r="F293" s="27"/>
      <c r="G293" s="27"/>
      <c r="H293" s="20"/>
      <c r="I293" s="259"/>
      <c r="J293" s="41"/>
      <c r="K293" s="45"/>
      <c r="L293" s="41"/>
      <c r="M293" s="41"/>
      <c r="N293" s="25"/>
      <c r="O293" s="25"/>
      <c r="P293" s="25"/>
      <c r="Q293" s="25"/>
      <c r="R293" s="25"/>
      <c r="S293" s="25"/>
      <c r="T293" s="25"/>
      <c r="U293" s="25"/>
      <c r="V293" s="25"/>
      <c r="W293" s="25"/>
    </row>
    <row r="294" spans="1:23" s="3" customFormat="1" ht="21" customHeight="1">
      <c r="A294" s="273"/>
      <c r="B294" s="221"/>
      <c r="C294" s="275"/>
      <c r="D294" s="22"/>
      <c r="E294" s="16"/>
      <c r="F294" s="27"/>
      <c r="G294" s="27"/>
      <c r="H294" s="20"/>
      <c r="I294" s="259"/>
      <c r="J294" s="41"/>
      <c r="K294" s="45"/>
      <c r="L294" s="41"/>
      <c r="M294" s="41"/>
      <c r="N294" s="25"/>
      <c r="O294" s="25"/>
      <c r="P294" s="25"/>
      <c r="Q294" s="25"/>
      <c r="R294" s="25"/>
      <c r="S294" s="25"/>
      <c r="T294" s="25"/>
      <c r="U294" s="25"/>
      <c r="V294" s="25"/>
      <c r="W294" s="25"/>
    </row>
    <row r="295" spans="1:23" s="3" customFormat="1" ht="21.75" customHeight="1">
      <c r="A295" s="276" t="s">
        <v>138</v>
      </c>
      <c r="B295" s="277"/>
      <c r="C295" s="261"/>
      <c r="D295" s="103"/>
      <c r="E295" s="103"/>
      <c r="F295" s="103"/>
      <c r="G295" s="103"/>
      <c r="H295" s="104"/>
      <c r="I295" s="259"/>
      <c r="J295" s="105"/>
      <c r="K295" s="45"/>
      <c r="L295" s="105"/>
      <c r="M295" s="105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</row>
    <row r="296" spans="1:23" s="3" customFormat="1" ht="15" customHeight="1">
      <c r="A296" s="157"/>
      <c r="B296" s="261"/>
      <c r="C296" s="261"/>
      <c r="D296" s="103"/>
      <c r="E296" s="103"/>
      <c r="F296" s="103"/>
      <c r="G296" s="103"/>
      <c r="H296" s="104"/>
      <c r="I296" s="259"/>
      <c r="J296" s="105"/>
      <c r="K296" s="45"/>
      <c r="L296" s="105"/>
      <c r="M296" s="105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</row>
    <row r="297" spans="1:23" s="3" customFormat="1" ht="17.25" customHeight="1">
      <c r="A297" s="278" t="s">
        <v>265</v>
      </c>
      <c r="B297" s="277"/>
      <c r="C297" s="279"/>
      <c r="D297" s="103"/>
      <c r="E297" s="103"/>
      <c r="F297" s="103"/>
      <c r="G297" s="103"/>
      <c r="H297" s="106">
        <f>H299+H307+H311+H315</f>
        <v>591400</v>
      </c>
      <c r="I297" s="259"/>
      <c r="J297" s="105"/>
      <c r="K297" s="45"/>
      <c r="L297" s="105"/>
      <c r="M297" s="105"/>
      <c r="N297" s="104"/>
      <c r="O297" s="104"/>
      <c r="P297" s="104"/>
      <c r="Q297" s="104"/>
      <c r="R297" s="104"/>
      <c r="S297" s="104"/>
      <c r="T297" s="104"/>
      <c r="U297" s="104"/>
      <c r="V297" s="104"/>
      <c r="W297" s="104"/>
    </row>
    <row r="298" spans="1:23" s="3" customFormat="1" ht="16.5" customHeight="1">
      <c r="A298" s="157" t="s">
        <v>67</v>
      </c>
      <c r="B298" s="280"/>
      <c r="C298" s="281"/>
      <c r="D298" s="22"/>
      <c r="E298" s="16"/>
      <c r="F298" s="27"/>
      <c r="G298" s="27"/>
      <c r="H298" s="104"/>
      <c r="I298" s="259"/>
      <c r="J298" s="41"/>
      <c r="K298" s="45"/>
      <c r="L298" s="41"/>
      <c r="M298" s="41"/>
      <c r="N298" s="25"/>
      <c r="O298" s="25"/>
      <c r="P298" s="25"/>
      <c r="Q298" s="25"/>
      <c r="R298" s="25"/>
      <c r="S298" s="25"/>
      <c r="T298" s="25"/>
      <c r="U298" s="25"/>
      <c r="V298" s="25"/>
      <c r="W298" s="25"/>
    </row>
    <row r="299" spans="1:23" s="3" customFormat="1" ht="16.5" customHeight="1">
      <c r="A299" s="228" t="s">
        <v>266</v>
      </c>
      <c r="B299" s="261"/>
      <c r="C299" s="261"/>
      <c r="D299" s="103"/>
      <c r="E299" s="103"/>
      <c r="F299" s="103"/>
      <c r="G299" s="103"/>
      <c r="H299" s="25">
        <f>H301+H305</f>
        <v>86000</v>
      </c>
      <c r="I299" s="259"/>
      <c r="J299" s="41"/>
      <c r="K299" s="45"/>
      <c r="L299" s="41"/>
      <c r="M299" s="41"/>
      <c r="N299" s="25"/>
      <c r="O299" s="25"/>
      <c r="P299" s="25"/>
      <c r="Q299" s="25"/>
      <c r="R299" s="25"/>
      <c r="S299" s="25"/>
      <c r="T299" s="25"/>
      <c r="U299" s="25"/>
      <c r="V299" s="25"/>
      <c r="W299" s="25"/>
    </row>
    <row r="300" spans="1:23" s="3" customFormat="1" ht="15" customHeight="1">
      <c r="A300" s="157" t="s">
        <v>67</v>
      </c>
      <c r="B300" s="261"/>
      <c r="C300" s="261"/>
      <c r="D300" s="103"/>
      <c r="E300" s="103"/>
      <c r="F300" s="103"/>
      <c r="G300" s="103"/>
      <c r="H300" s="104"/>
      <c r="I300" s="259"/>
      <c r="J300" s="105"/>
      <c r="K300" s="45"/>
      <c r="L300" s="105"/>
      <c r="M300" s="105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</row>
    <row r="301" spans="1:23" s="3" customFormat="1" ht="15" customHeight="1">
      <c r="A301" s="157"/>
      <c r="B301" s="272" t="s">
        <v>272</v>
      </c>
      <c r="C301" s="261"/>
      <c r="D301" s="103"/>
      <c r="E301" s="103"/>
      <c r="F301" s="103"/>
      <c r="G301" s="103"/>
      <c r="H301" s="104">
        <v>78000</v>
      </c>
      <c r="I301" s="259"/>
      <c r="J301" s="105"/>
      <c r="K301" s="45"/>
      <c r="L301" s="105"/>
      <c r="M301" s="105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</row>
    <row r="302" spans="1:23" s="3" customFormat="1" ht="15" customHeight="1">
      <c r="A302" s="157"/>
      <c r="B302" s="272"/>
      <c r="C302" s="261"/>
      <c r="D302" s="103"/>
      <c r="E302" s="103"/>
      <c r="F302" s="103"/>
      <c r="G302" s="103"/>
      <c r="H302" s="104"/>
      <c r="I302" s="259"/>
      <c r="J302" s="105"/>
      <c r="K302" s="45"/>
      <c r="L302" s="105"/>
      <c r="M302" s="105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</row>
    <row r="303" spans="1:23" s="3" customFormat="1" ht="15" customHeight="1">
      <c r="A303" s="157"/>
      <c r="B303" s="272" t="s">
        <v>445</v>
      </c>
      <c r="C303" s="261"/>
      <c r="D303" s="103"/>
      <c r="E303" s="103"/>
      <c r="F303" s="103"/>
      <c r="G303" s="103"/>
      <c r="H303" s="104"/>
      <c r="I303" s="259"/>
      <c r="J303" s="105"/>
      <c r="K303" s="45"/>
      <c r="L303" s="105"/>
      <c r="M303" s="105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</row>
    <row r="304" spans="1:23" s="3" customFormat="1" ht="15" customHeight="1">
      <c r="A304" s="157"/>
      <c r="B304" s="272" t="s">
        <v>446</v>
      </c>
      <c r="C304" s="261"/>
      <c r="D304" s="103"/>
      <c r="E304" s="103"/>
      <c r="F304" s="103"/>
      <c r="G304" s="103"/>
      <c r="H304" s="104"/>
      <c r="I304" s="259"/>
      <c r="J304" s="105"/>
      <c r="K304" s="45"/>
      <c r="L304" s="105"/>
      <c r="M304" s="105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</row>
    <row r="305" spans="1:23" s="3" customFormat="1" ht="15" customHeight="1">
      <c r="A305" s="157"/>
      <c r="B305" s="272" t="s">
        <v>447</v>
      </c>
      <c r="C305" s="261"/>
      <c r="D305" s="103"/>
      <c r="E305" s="103"/>
      <c r="F305" s="103"/>
      <c r="G305" s="103"/>
      <c r="H305" s="104">
        <v>8000</v>
      </c>
      <c r="I305" s="259"/>
      <c r="J305" s="105"/>
      <c r="K305" s="45"/>
      <c r="L305" s="105"/>
      <c r="M305" s="105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</row>
    <row r="306" spans="1:23" s="3" customFormat="1" ht="15" customHeight="1">
      <c r="A306" s="157"/>
      <c r="B306" s="272"/>
      <c r="C306" s="261"/>
      <c r="D306" s="103"/>
      <c r="E306" s="103"/>
      <c r="F306" s="103"/>
      <c r="G306" s="103"/>
      <c r="H306" s="104"/>
      <c r="I306" s="259"/>
      <c r="J306" s="105"/>
      <c r="K306" s="45"/>
      <c r="L306" s="105"/>
      <c r="M306" s="105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</row>
    <row r="307" spans="1:23" s="3" customFormat="1" ht="15" customHeight="1">
      <c r="A307" s="228" t="s">
        <v>417</v>
      </c>
      <c r="B307" s="272"/>
      <c r="C307" s="261"/>
      <c r="D307" s="103"/>
      <c r="E307" s="103"/>
      <c r="F307" s="103"/>
      <c r="G307" s="103"/>
      <c r="H307" s="25">
        <f>H309</f>
        <v>300000</v>
      </c>
      <c r="I307" s="259"/>
      <c r="J307" s="105"/>
      <c r="K307" s="45"/>
      <c r="L307" s="105"/>
      <c r="M307" s="105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</row>
    <row r="308" spans="1:23" s="3" customFormat="1" ht="15" customHeight="1">
      <c r="A308" s="157" t="s">
        <v>67</v>
      </c>
      <c r="B308" s="272"/>
      <c r="C308" s="261"/>
      <c r="D308" s="103"/>
      <c r="E308" s="103"/>
      <c r="F308" s="103"/>
      <c r="G308" s="103"/>
      <c r="H308" s="104"/>
      <c r="I308" s="259"/>
      <c r="J308" s="105"/>
      <c r="K308" s="45"/>
      <c r="L308" s="105"/>
      <c r="M308" s="105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</row>
    <row r="309" spans="1:23" s="3" customFormat="1" ht="15" customHeight="1">
      <c r="A309" s="157"/>
      <c r="B309" s="272" t="s">
        <v>166</v>
      </c>
      <c r="C309" s="261"/>
      <c r="D309" s="103"/>
      <c r="E309" s="103"/>
      <c r="F309" s="103"/>
      <c r="G309" s="103"/>
      <c r="H309" s="104">
        <v>300000</v>
      </c>
      <c r="I309" s="259"/>
      <c r="J309" s="105"/>
      <c r="K309" s="45"/>
      <c r="L309" s="105"/>
      <c r="M309" s="105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</row>
    <row r="310" spans="1:23" s="3" customFormat="1" ht="15" customHeight="1">
      <c r="A310" s="157"/>
      <c r="B310" s="272"/>
      <c r="C310" s="261"/>
      <c r="D310" s="103"/>
      <c r="E310" s="103"/>
      <c r="F310" s="103"/>
      <c r="G310" s="103"/>
      <c r="H310" s="104"/>
      <c r="I310" s="259"/>
      <c r="J310" s="105"/>
      <c r="K310" s="45"/>
      <c r="L310" s="105"/>
      <c r="M310" s="105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</row>
    <row r="311" spans="1:23" s="3" customFormat="1" ht="15" customHeight="1">
      <c r="A311" s="228" t="s">
        <v>418</v>
      </c>
      <c r="B311" s="280"/>
      <c r="C311" s="281"/>
      <c r="D311" s="22"/>
      <c r="E311" s="16"/>
      <c r="F311" s="27"/>
      <c r="G311" s="103"/>
      <c r="H311" s="25">
        <f>H313</f>
        <v>200000</v>
      </c>
      <c r="I311" s="259"/>
      <c r="J311" s="105"/>
      <c r="K311" s="45"/>
      <c r="L311" s="105"/>
      <c r="M311" s="105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</row>
    <row r="312" spans="1:23" s="3" customFormat="1" ht="15" customHeight="1">
      <c r="A312" s="157" t="s">
        <v>67</v>
      </c>
      <c r="B312" s="280"/>
      <c r="C312" s="281"/>
      <c r="D312" s="22"/>
      <c r="E312" s="16"/>
      <c r="F312" s="27"/>
      <c r="G312" s="103"/>
      <c r="H312" s="104"/>
      <c r="I312" s="259"/>
      <c r="J312" s="105"/>
      <c r="K312" s="45"/>
      <c r="L312" s="105"/>
      <c r="M312" s="105"/>
      <c r="N312" s="104"/>
      <c r="O312" s="104"/>
      <c r="P312" s="104"/>
      <c r="Q312" s="104"/>
      <c r="R312" s="104"/>
      <c r="S312" s="104"/>
      <c r="T312" s="104"/>
      <c r="U312" s="104"/>
      <c r="V312" s="104"/>
      <c r="W312" s="104"/>
    </row>
    <row r="313" spans="1:23" s="3" customFormat="1" ht="15" customHeight="1">
      <c r="A313" s="157"/>
      <c r="B313" s="280" t="s">
        <v>97</v>
      </c>
      <c r="C313" s="281"/>
      <c r="D313" s="22"/>
      <c r="E313" s="16"/>
      <c r="F313" s="27"/>
      <c r="G313" s="103"/>
      <c r="H313" s="104">
        <v>200000</v>
      </c>
      <c r="I313" s="259"/>
      <c r="J313" s="105"/>
      <c r="K313" s="45"/>
      <c r="L313" s="105"/>
      <c r="M313" s="105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</row>
    <row r="314" spans="1:23" s="3" customFormat="1" ht="15" customHeight="1">
      <c r="A314" s="157"/>
      <c r="B314" s="280"/>
      <c r="C314" s="281"/>
      <c r="D314" s="22"/>
      <c r="E314" s="16"/>
      <c r="F314" s="27"/>
      <c r="G314" s="103"/>
      <c r="H314" s="104"/>
      <c r="I314" s="259"/>
      <c r="J314" s="105"/>
      <c r="K314" s="45"/>
      <c r="L314" s="105"/>
      <c r="M314" s="105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</row>
    <row r="315" spans="1:23" s="3" customFormat="1" ht="15" customHeight="1">
      <c r="A315" s="228" t="s">
        <v>435</v>
      </c>
      <c r="B315" s="272"/>
      <c r="C315" s="281"/>
      <c r="D315" s="22"/>
      <c r="E315" s="16"/>
      <c r="F315" s="27"/>
      <c r="G315" s="103"/>
      <c r="H315" s="25">
        <f>H317</f>
        <v>5400</v>
      </c>
      <c r="I315" s="259"/>
      <c r="J315" s="105"/>
      <c r="K315" s="45"/>
      <c r="L315" s="105"/>
      <c r="M315" s="105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</row>
    <row r="316" spans="1:23" s="3" customFormat="1" ht="15" customHeight="1">
      <c r="A316" s="157" t="s">
        <v>67</v>
      </c>
      <c r="B316" s="280"/>
      <c r="C316" s="281"/>
      <c r="D316" s="22"/>
      <c r="E316" s="16"/>
      <c r="F316" s="27"/>
      <c r="G316" s="103"/>
      <c r="H316" s="104"/>
      <c r="I316" s="259"/>
      <c r="J316" s="105"/>
      <c r="K316" s="45"/>
      <c r="L316" s="105"/>
      <c r="M316" s="105"/>
      <c r="N316" s="104"/>
      <c r="O316" s="104"/>
      <c r="P316" s="104"/>
      <c r="Q316" s="104"/>
      <c r="R316" s="104"/>
      <c r="S316" s="104"/>
      <c r="T316" s="104"/>
      <c r="U316" s="104"/>
      <c r="V316" s="104"/>
      <c r="W316" s="104"/>
    </row>
    <row r="317" spans="1:23" s="3" customFormat="1" ht="15" customHeight="1">
      <c r="A317" s="157"/>
      <c r="B317" s="272" t="s">
        <v>294</v>
      </c>
      <c r="C317" s="261"/>
      <c r="D317" s="103"/>
      <c r="E317" s="103"/>
      <c r="F317" s="103"/>
      <c r="G317" s="103"/>
      <c r="H317" s="104">
        <v>5400</v>
      </c>
      <c r="I317" s="259"/>
      <c r="J317" s="105"/>
      <c r="K317" s="45"/>
      <c r="L317" s="105"/>
      <c r="M317" s="105"/>
      <c r="N317" s="104"/>
      <c r="O317" s="104"/>
      <c r="P317" s="104"/>
      <c r="Q317" s="104"/>
      <c r="R317" s="104"/>
      <c r="S317" s="104"/>
      <c r="T317" s="104"/>
      <c r="U317" s="104"/>
      <c r="V317" s="104"/>
      <c r="W317" s="104"/>
    </row>
    <row r="318" spans="1:23" s="3" customFormat="1" ht="15" customHeight="1">
      <c r="A318" s="157"/>
      <c r="B318" s="272"/>
      <c r="C318" s="261"/>
      <c r="D318" s="103"/>
      <c r="E318" s="103"/>
      <c r="F318" s="103"/>
      <c r="G318" s="103"/>
      <c r="H318" s="104"/>
      <c r="I318" s="259"/>
      <c r="J318" s="105"/>
      <c r="K318" s="45"/>
      <c r="L318" s="105"/>
      <c r="M318" s="105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</row>
    <row r="319" spans="1:23" s="3" customFormat="1" ht="15" customHeight="1">
      <c r="A319" s="157"/>
      <c r="B319" s="261"/>
      <c r="C319" s="261"/>
      <c r="D319" s="103"/>
      <c r="E319" s="103"/>
      <c r="F319" s="103"/>
      <c r="G319" s="103"/>
      <c r="H319" s="104"/>
      <c r="I319" s="259"/>
      <c r="J319" s="105"/>
      <c r="K319" s="45"/>
      <c r="L319" s="105"/>
      <c r="M319" s="105"/>
      <c r="N319" s="104"/>
      <c r="O319" s="104"/>
      <c r="P319" s="104"/>
      <c r="Q319" s="104"/>
      <c r="R319" s="104"/>
      <c r="S319" s="104"/>
      <c r="T319" s="104"/>
      <c r="U319" s="104"/>
      <c r="V319" s="104"/>
      <c r="W319" s="104"/>
    </row>
    <row r="320" spans="1:23" s="3" customFormat="1" ht="17.25" customHeight="1">
      <c r="A320" s="278" t="s">
        <v>108</v>
      </c>
      <c r="B320" s="277"/>
      <c r="C320" s="279"/>
      <c r="D320" s="103"/>
      <c r="E320" s="103"/>
      <c r="F320" s="103"/>
      <c r="G320" s="103"/>
      <c r="H320" s="106">
        <f>H322+H326+H338</f>
        <v>328381.88</v>
      </c>
      <c r="I320" s="259"/>
      <c r="J320" s="105"/>
      <c r="K320" s="45"/>
      <c r="L320" s="105"/>
      <c r="M320" s="105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</row>
    <row r="321" spans="1:23" s="3" customFormat="1" ht="16.5" customHeight="1">
      <c r="A321" s="157" t="s">
        <v>67</v>
      </c>
      <c r="B321" s="280"/>
      <c r="C321" s="281"/>
      <c r="D321" s="22"/>
      <c r="E321" s="16"/>
      <c r="F321" s="27"/>
      <c r="G321" s="27"/>
      <c r="H321" s="104"/>
      <c r="I321" s="259"/>
      <c r="J321" s="41"/>
      <c r="K321" s="45"/>
      <c r="L321" s="41"/>
      <c r="M321" s="41"/>
      <c r="N321" s="25"/>
      <c r="O321" s="25"/>
      <c r="P321" s="25"/>
      <c r="Q321" s="25"/>
      <c r="R321" s="25"/>
      <c r="S321" s="25"/>
      <c r="T321" s="25"/>
      <c r="U321" s="25"/>
      <c r="V321" s="25"/>
      <c r="W321" s="25"/>
    </row>
    <row r="322" spans="1:23" s="3" customFormat="1" ht="16.5" customHeight="1">
      <c r="A322" s="228" t="s">
        <v>448</v>
      </c>
      <c r="B322" s="272"/>
      <c r="C322" s="281"/>
      <c r="D322" s="22"/>
      <c r="E322" s="16"/>
      <c r="F322" s="27"/>
      <c r="G322" s="27"/>
      <c r="H322" s="25">
        <f>H324</f>
        <v>3000</v>
      </c>
      <c r="I322" s="259"/>
      <c r="J322" s="41"/>
      <c r="K322" s="45"/>
      <c r="L322" s="41"/>
      <c r="M322" s="41"/>
      <c r="N322" s="25"/>
      <c r="O322" s="25"/>
      <c r="P322" s="25"/>
      <c r="Q322" s="25"/>
      <c r="R322" s="25"/>
      <c r="S322" s="25"/>
      <c r="T322" s="25"/>
      <c r="U322" s="25"/>
      <c r="V322" s="25"/>
      <c r="W322" s="25"/>
    </row>
    <row r="323" spans="1:23" s="3" customFormat="1" ht="16.5" customHeight="1">
      <c r="A323" s="157" t="s">
        <v>67</v>
      </c>
      <c r="B323" s="272"/>
      <c r="C323" s="281"/>
      <c r="D323" s="22"/>
      <c r="E323" s="16"/>
      <c r="F323" s="27"/>
      <c r="G323" s="27"/>
      <c r="H323" s="104"/>
      <c r="I323" s="259"/>
      <c r="J323" s="41"/>
      <c r="K323" s="45"/>
      <c r="L323" s="41"/>
      <c r="M323" s="41"/>
      <c r="N323" s="25"/>
      <c r="O323" s="25"/>
      <c r="P323" s="25"/>
      <c r="Q323" s="25"/>
      <c r="R323" s="25"/>
      <c r="S323" s="25"/>
      <c r="T323" s="25"/>
      <c r="U323" s="25"/>
      <c r="V323" s="25"/>
      <c r="W323" s="25"/>
    </row>
    <row r="324" spans="1:23" s="3" customFormat="1" ht="16.5" customHeight="1">
      <c r="A324" s="157"/>
      <c r="B324" s="280" t="s">
        <v>443</v>
      </c>
      <c r="C324" s="281"/>
      <c r="D324" s="22"/>
      <c r="E324" s="16"/>
      <c r="F324" s="27"/>
      <c r="G324" s="27"/>
      <c r="H324" s="104">
        <v>3000</v>
      </c>
      <c r="I324" s="259"/>
      <c r="J324" s="41"/>
      <c r="K324" s="45"/>
      <c r="L324" s="41"/>
      <c r="M324" s="41"/>
      <c r="N324" s="25"/>
      <c r="O324" s="25"/>
      <c r="P324" s="25"/>
      <c r="Q324" s="25"/>
      <c r="R324" s="25"/>
      <c r="S324" s="25"/>
      <c r="T324" s="25"/>
      <c r="U324" s="25"/>
      <c r="V324" s="25"/>
      <c r="W324" s="25"/>
    </row>
    <row r="325" spans="1:23" s="3" customFormat="1" ht="16.5" customHeight="1">
      <c r="A325" s="157"/>
      <c r="B325" s="280"/>
      <c r="C325" s="281"/>
      <c r="D325" s="22"/>
      <c r="E325" s="16"/>
      <c r="F325" s="27"/>
      <c r="G325" s="27"/>
      <c r="H325" s="104"/>
      <c r="I325" s="259"/>
      <c r="J325" s="41"/>
      <c r="K325" s="45"/>
      <c r="L325" s="41"/>
      <c r="M325" s="41"/>
      <c r="N325" s="25"/>
      <c r="O325" s="25"/>
      <c r="P325" s="25"/>
      <c r="Q325" s="25"/>
      <c r="R325" s="25"/>
      <c r="S325" s="25"/>
      <c r="T325" s="25"/>
      <c r="U325" s="25"/>
      <c r="V325" s="25"/>
      <c r="W325" s="25"/>
    </row>
    <row r="326" spans="1:23" s="3" customFormat="1" ht="16.5" customHeight="1">
      <c r="A326" s="228" t="s">
        <v>425</v>
      </c>
      <c r="B326" s="280"/>
      <c r="C326" s="281"/>
      <c r="D326" s="22"/>
      <c r="E326" s="16"/>
      <c r="F326" s="27"/>
      <c r="G326" s="27"/>
      <c r="H326" s="25">
        <f>H328+H332+H335</f>
        <v>283400</v>
      </c>
      <c r="I326" s="259"/>
      <c r="J326" s="41"/>
      <c r="K326" s="45"/>
      <c r="L326" s="41"/>
      <c r="M326" s="41"/>
      <c r="N326" s="25"/>
      <c r="O326" s="25"/>
      <c r="P326" s="25"/>
      <c r="Q326" s="25"/>
      <c r="R326" s="25"/>
      <c r="S326" s="25"/>
      <c r="T326" s="25"/>
      <c r="U326" s="25"/>
      <c r="V326" s="25"/>
      <c r="W326" s="25"/>
    </row>
    <row r="327" spans="1:23" s="3" customFormat="1" ht="16.5" customHeight="1">
      <c r="A327" s="157" t="s">
        <v>67</v>
      </c>
      <c r="B327" s="280"/>
      <c r="C327" s="281"/>
      <c r="D327" s="22"/>
      <c r="E327" s="16"/>
      <c r="F327" s="27"/>
      <c r="G327" s="27"/>
      <c r="H327" s="104"/>
      <c r="I327" s="259"/>
      <c r="J327" s="41"/>
      <c r="K327" s="45"/>
      <c r="L327" s="41"/>
      <c r="M327" s="41"/>
      <c r="N327" s="25"/>
      <c r="O327" s="25"/>
      <c r="P327" s="25"/>
      <c r="Q327" s="25"/>
      <c r="R327" s="25"/>
      <c r="S327" s="25"/>
      <c r="T327" s="25"/>
      <c r="U327" s="25"/>
      <c r="V327" s="25"/>
      <c r="W327" s="25"/>
    </row>
    <row r="328" spans="1:23" s="292" customFormat="1" ht="16.5" customHeight="1">
      <c r="A328" s="808" t="s">
        <v>426</v>
      </c>
      <c r="B328" s="809"/>
      <c r="C328" s="810"/>
      <c r="D328" s="287"/>
      <c r="E328" s="288"/>
      <c r="F328" s="811"/>
      <c r="G328" s="811"/>
      <c r="H328" s="106">
        <f>H330</f>
        <v>200000</v>
      </c>
      <c r="I328" s="282"/>
      <c r="J328" s="812"/>
      <c r="K328" s="283"/>
      <c r="L328" s="812"/>
      <c r="M328" s="812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</row>
    <row r="329" spans="1:23" s="3" customFormat="1" ht="16.5" customHeight="1">
      <c r="A329" s="157"/>
      <c r="B329" s="280" t="s">
        <v>431</v>
      </c>
      <c r="C329" s="281"/>
      <c r="D329" s="22"/>
      <c r="E329" s="16"/>
      <c r="F329" s="27"/>
      <c r="G329" s="27"/>
      <c r="H329" s="104"/>
      <c r="I329" s="259"/>
      <c r="J329" s="41"/>
      <c r="K329" s="45"/>
      <c r="L329" s="41"/>
      <c r="M329" s="41"/>
      <c r="N329" s="25"/>
      <c r="O329" s="25"/>
      <c r="P329" s="25"/>
      <c r="Q329" s="25"/>
      <c r="R329" s="25"/>
      <c r="S329" s="25"/>
      <c r="T329" s="25"/>
      <c r="U329" s="25"/>
      <c r="V329" s="25"/>
      <c r="W329" s="25"/>
    </row>
    <row r="330" spans="1:23" s="3" customFormat="1" ht="16.5" customHeight="1">
      <c r="A330" s="157"/>
      <c r="B330" s="280" t="s">
        <v>432</v>
      </c>
      <c r="C330" s="281"/>
      <c r="D330" s="22"/>
      <c r="E330" s="16"/>
      <c r="F330" s="27"/>
      <c r="G330" s="27"/>
      <c r="H330" s="104">
        <v>200000</v>
      </c>
      <c r="I330" s="259"/>
      <c r="J330" s="41"/>
      <c r="K330" s="45"/>
      <c r="L330" s="41"/>
      <c r="M330" s="41"/>
      <c r="N330" s="25"/>
      <c r="O330" s="25"/>
      <c r="P330" s="25"/>
      <c r="Q330" s="25"/>
      <c r="R330" s="25"/>
      <c r="S330" s="25"/>
      <c r="T330" s="25"/>
      <c r="U330" s="25"/>
      <c r="V330" s="25"/>
      <c r="W330" s="25"/>
    </row>
    <row r="331" spans="1:23" s="3" customFormat="1" ht="16.5" customHeight="1">
      <c r="A331" s="157"/>
      <c r="B331" s="280"/>
      <c r="C331" s="281"/>
      <c r="D331" s="22"/>
      <c r="E331" s="16"/>
      <c r="F331" s="27"/>
      <c r="G331" s="27"/>
      <c r="H331" s="104"/>
      <c r="I331" s="259"/>
      <c r="J331" s="41"/>
      <c r="K331" s="45"/>
      <c r="L331" s="41"/>
      <c r="M331" s="41"/>
      <c r="N331" s="25"/>
      <c r="O331" s="25"/>
      <c r="P331" s="25"/>
      <c r="Q331" s="25"/>
      <c r="R331" s="25"/>
      <c r="S331" s="25"/>
      <c r="T331" s="25"/>
      <c r="U331" s="25"/>
      <c r="V331" s="25"/>
      <c r="W331" s="25"/>
    </row>
    <row r="332" spans="1:23" s="292" customFormat="1" ht="16.5" customHeight="1">
      <c r="A332" s="808" t="s">
        <v>427</v>
      </c>
      <c r="B332" s="813"/>
      <c r="C332" s="814"/>
      <c r="D332" s="289"/>
      <c r="E332" s="289"/>
      <c r="F332" s="289"/>
      <c r="G332" s="289"/>
      <c r="H332" s="106">
        <f>H333</f>
        <v>78000</v>
      </c>
      <c r="I332" s="282"/>
      <c r="J332" s="812"/>
      <c r="K332" s="283"/>
      <c r="L332" s="812"/>
      <c r="M332" s="812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</row>
    <row r="333" spans="1:23" s="3" customFormat="1" ht="16.5" customHeight="1">
      <c r="A333" s="157"/>
      <c r="B333" s="272" t="s">
        <v>256</v>
      </c>
      <c r="C333" s="261"/>
      <c r="D333" s="103"/>
      <c r="E333" s="103"/>
      <c r="F333" s="103"/>
      <c r="G333" s="103"/>
      <c r="H333" s="104">
        <v>78000</v>
      </c>
      <c r="I333" s="259"/>
      <c r="J333" s="41"/>
      <c r="K333" s="45"/>
      <c r="L333" s="41"/>
      <c r="M333" s="41"/>
      <c r="N333" s="25"/>
      <c r="O333" s="25"/>
      <c r="P333" s="25"/>
      <c r="Q333" s="25"/>
      <c r="R333" s="25"/>
      <c r="S333" s="25"/>
      <c r="T333" s="25"/>
      <c r="U333" s="25"/>
      <c r="V333" s="25"/>
      <c r="W333" s="25"/>
    </row>
    <row r="334" spans="1:23" s="3" customFormat="1" ht="16.5" customHeight="1">
      <c r="A334" s="157"/>
      <c r="B334" s="272"/>
      <c r="C334" s="261"/>
      <c r="D334" s="103"/>
      <c r="E334" s="103"/>
      <c r="F334" s="103"/>
      <c r="G334" s="103"/>
      <c r="H334" s="104"/>
      <c r="I334" s="259"/>
      <c r="J334" s="41"/>
      <c r="K334" s="45"/>
      <c r="L334" s="41"/>
      <c r="M334" s="41"/>
      <c r="N334" s="25"/>
      <c r="O334" s="25"/>
      <c r="P334" s="25"/>
      <c r="Q334" s="25"/>
      <c r="R334" s="25"/>
      <c r="S334" s="25"/>
      <c r="T334" s="25"/>
      <c r="U334" s="25"/>
      <c r="V334" s="25"/>
      <c r="W334" s="25"/>
    </row>
    <row r="335" spans="1:23" s="3" customFormat="1" ht="16.5" customHeight="1">
      <c r="A335" s="808" t="s">
        <v>434</v>
      </c>
      <c r="B335" s="272"/>
      <c r="C335" s="261"/>
      <c r="D335" s="103"/>
      <c r="E335" s="103"/>
      <c r="F335" s="103"/>
      <c r="G335" s="103"/>
      <c r="H335" s="25">
        <f>H336</f>
        <v>5400</v>
      </c>
      <c r="I335" s="259"/>
      <c r="J335" s="41"/>
      <c r="K335" s="45"/>
      <c r="L335" s="41"/>
      <c r="M335" s="41"/>
      <c r="N335" s="25"/>
      <c r="O335" s="25"/>
      <c r="P335" s="25"/>
      <c r="Q335" s="25"/>
      <c r="R335" s="25"/>
      <c r="S335" s="25"/>
      <c r="T335" s="25"/>
      <c r="U335" s="25"/>
      <c r="V335" s="25"/>
      <c r="W335" s="25"/>
    </row>
    <row r="336" spans="1:23" s="3" customFormat="1" ht="16.5" customHeight="1">
      <c r="A336" s="157"/>
      <c r="B336" s="272" t="s">
        <v>433</v>
      </c>
      <c r="C336" s="261"/>
      <c r="D336" s="103"/>
      <c r="E336" s="103"/>
      <c r="F336" s="103"/>
      <c r="G336" s="103"/>
      <c r="H336" s="104">
        <v>5400</v>
      </c>
      <c r="I336" s="259"/>
      <c r="J336" s="41"/>
      <c r="K336" s="45"/>
      <c r="L336" s="41"/>
      <c r="M336" s="41"/>
      <c r="N336" s="25"/>
      <c r="O336" s="25"/>
      <c r="P336" s="25"/>
      <c r="Q336" s="25"/>
      <c r="R336" s="25"/>
      <c r="S336" s="25"/>
      <c r="T336" s="25"/>
      <c r="U336" s="25"/>
      <c r="V336" s="25"/>
      <c r="W336" s="25"/>
    </row>
    <row r="337" spans="1:23" s="3" customFormat="1" ht="16.5" customHeight="1">
      <c r="A337" s="157"/>
      <c r="B337" s="272"/>
      <c r="C337" s="261"/>
      <c r="D337" s="103"/>
      <c r="E337" s="103"/>
      <c r="F337" s="103"/>
      <c r="G337" s="103"/>
      <c r="H337" s="104"/>
      <c r="I337" s="259"/>
      <c r="J337" s="41"/>
      <c r="K337" s="45"/>
      <c r="L337" s="41"/>
      <c r="M337" s="41"/>
      <c r="N337" s="25"/>
      <c r="O337" s="25"/>
      <c r="P337" s="25"/>
      <c r="Q337" s="25"/>
      <c r="R337" s="25"/>
      <c r="S337" s="25"/>
      <c r="T337" s="25"/>
      <c r="U337" s="25"/>
      <c r="V337" s="25"/>
      <c r="W337" s="25"/>
    </row>
    <row r="338" spans="1:23" s="3" customFormat="1" ht="16.5" customHeight="1">
      <c r="A338" s="228" t="s">
        <v>51</v>
      </c>
      <c r="B338" s="272"/>
      <c r="C338" s="261"/>
      <c r="D338" s="103"/>
      <c r="E338" s="103"/>
      <c r="F338" s="103"/>
      <c r="G338" s="103"/>
      <c r="H338" s="25">
        <f>H340+H341</f>
        <v>41981.88</v>
      </c>
      <c r="I338" s="259"/>
      <c r="J338" s="41"/>
      <c r="K338" s="45"/>
      <c r="L338" s="41"/>
      <c r="M338" s="41"/>
      <c r="N338" s="25"/>
      <c r="O338" s="25"/>
      <c r="P338" s="25"/>
      <c r="Q338" s="25"/>
      <c r="R338" s="25"/>
      <c r="S338" s="25"/>
      <c r="T338" s="25"/>
      <c r="U338" s="25"/>
      <c r="V338" s="25"/>
      <c r="W338" s="25"/>
    </row>
    <row r="339" spans="1:23" s="3" customFormat="1" ht="16.5" customHeight="1">
      <c r="A339" s="157" t="s">
        <v>67</v>
      </c>
      <c r="B339" s="272"/>
      <c r="C339" s="261"/>
      <c r="D339" s="103"/>
      <c r="E339" s="103"/>
      <c r="F339" s="103"/>
      <c r="G339" s="103"/>
      <c r="H339" s="104"/>
      <c r="I339" s="259"/>
      <c r="J339" s="41"/>
      <c r="K339" s="45"/>
      <c r="L339" s="41"/>
      <c r="M339" s="41"/>
      <c r="N339" s="25"/>
      <c r="O339" s="25"/>
      <c r="P339" s="25"/>
      <c r="Q339" s="25"/>
      <c r="R339" s="25"/>
      <c r="S339" s="25"/>
      <c r="T339" s="25"/>
      <c r="U339" s="25"/>
      <c r="V339" s="25"/>
      <c r="W339" s="25"/>
    </row>
    <row r="340" spans="1:23" s="3" customFormat="1" ht="16.5" customHeight="1">
      <c r="A340" s="157"/>
      <c r="B340" s="272" t="s">
        <v>52</v>
      </c>
      <c r="C340" s="261"/>
      <c r="D340" s="103"/>
      <c r="E340" s="103"/>
      <c r="F340" s="103"/>
      <c r="G340" s="103"/>
      <c r="H340" s="104">
        <v>35684.6</v>
      </c>
      <c r="I340" s="259"/>
      <c r="J340" s="41"/>
      <c r="K340" s="45"/>
      <c r="L340" s="41"/>
      <c r="M340" s="41"/>
      <c r="N340" s="25"/>
      <c r="O340" s="25"/>
      <c r="P340" s="25"/>
      <c r="Q340" s="25"/>
      <c r="R340" s="25"/>
      <c r="S340" s="25"/>
      <c r="T340" s="25"/>
      <c r="U340" s="25"/>
      <c r="V340" s="25"/>
      <c r="W340" s="25"/>
    </row>
    <row r="341" spans="1:23" s="3" customFormat="1" ht="16.5" customHeight="1">
      <c r="A341" s="157"/>
      <c r="B341" s="272" t="s">
        <v>53</v>
      </c>
      <c r="C341" s="261"/>
      <c r="D341" s="103"/>
      <c r="E341" s="103"/>
      <c r="F341" s="103"/>
      <c r="G341" s="103"/>
      <c r="H341" s="104">
        <v>6297.28</v>
      </c>
      <c r="I341" s="259"/>
      <c r="J341" s="41"/>
      <c r="K341" s="45"/>
      <c r="L341" s="41"/>
      <c r="M341" s="41"/>
      <c r="N341" s="25"/>
      <c r="O341" s="25"/>
      <c r="P341" s="25"/>
      <c r="Q341" s="25"/>
      <c r="R341" s="25"/>
      <c r="S341" s="25"/>
      <c r="T341" s="25"/>
      <c r="U341" s="25"/>
      <c r="V341" s="25"/>
      <c r="W341" s="25"/>
    </row>
    <row r="342" spans="1:23" s="3" customFormat="1" ht="16.5" customHeight="1">
      <c r="A342" s="157"/>
      <c r="B342" s="272" t="s">
        <v>54</v>
      </c>
      <c r="C342" s="261"/>
      <c r="D342" s="103"/>
      <c r="E342" s="103"/>
      <c r="F342" s="103"/>
      <c r="G342" s="103"/>
      <c r="H342" s="104"/>
      <c r="I342" s="259"/>
      <c r="J342" s="41"/>
      <c r="K342" s="45"/>
      <c r="L342" s="41"/>
      <c r="M342" s="41"/>
      <c r="N342" s="25"/>
      <c r="O342" s="25"/>
      <c r="P342" s="25"/>
      <c r="Q342" s="25"/>
      <c r="R342" s="25"/>
      <c r="S342" s="25"/>
      <c r="T342" s="25"/>
      <c r="U342" s="25"/>
      <c r="V342" s="25"/>
      <c r="W342" s="25"/>
    </row>
    <row r="343" spans="1:23" s="3" customFormat="1" ht="16.5" customHeight="1">
      <c r="A343" s="157"/>
      <c r="B343" s="272" t="s">
        <v>55</v>
      </c>
      <c r="C343" s="261"/>
      <c r="D343" s="103"/>
      <c r="E343" s="103"/>
      <c r="F343" s="103"/>
      <c r="G343" s="103"/>
      <c r="H343" s="104"/>
      <c r="I343" s="259"/>
      <c r="J343" s="41"/>
      <c r="K343" s="45"/>
      <c r="L343" s="41"/>
      <c r="M343" s="41"/>
      <c r="N343" s="25"/>
      <c r="O343" s="25"/>
      <c r="P343" s="25"/>
      <c r="Q343" s="25"/>
      <c r="R343" s="25"/>
      <c r="S343" s="25"/>
      <c r="T343" s="25"/>
      <c r="U343" s="25"/>
      <c r="V343" s="25"/>
      <c r="W343" s="25"/>
    </row>
    <row r="344" spans="1:23" s="3" customFormat="1" ht="16.5" customHeight="1">
      <c r="A344" s="157"/>
      <c r="B344" s="272"/>
      <c r="C344" s="261"/>
      <c r="D344" s="103"/>
      <c r="E344" s="103"/>
      <c r="F344" s="103"/>
      <c r="G344" s="103"/>
      <c r="H344" s="104"/>
      <c r="I344" s="259"/>
      <c r="J344" s="41"/>
      <c r="K344" s="45"/>
      <c r="L344" s="41"/>
      <c r="M344" s="41"/>
      <c r="N344" s="25"/>
      <c r="O344" s="25"/>
      <c r="P344" s="25"/>
      <c r="Q344" s="25"/>
      <c r="R344" s="25"/>
      <c r="S344" s="25"/>
      <c r="T344" s="25"/>
      <c r="U344" s="25"/>
      <c r="V344" s="25"/>
      <c r="W344" s="25"/>
    </row>
    <row r="345" spans="1:23" s="3" customFormat="1" ht="16.5" customHeight="1">
      <c r="A345" s="157"/>
      <c r="B345" s="272"/>
      <c r="C345" s="261"/>
      <c r="D345" s="103"/>
      <c r="E345" s="103"/>
      <c r="F345" s="103"/>
      <c r="G345" s="103"/>
      <c r="H345" s="104"/>
      <c r="I345" s="259"/>
      <c r="J345" s="41"/>
      <c r="K345" s="45"/>
      <c r="L345" s="41"/>
      <c r="M345" s="41"/>
      <c r="N345" s="25"/>
      <c r="O345" s="25"/>
      <c r="P345" s="25"/>
      <c r="Q345" s="25"/>
      <c r="R345" s="25"/>
      <c r="S345" s="25"/>
      <c r="T345" s="25"/>
      <c r="U345" s="25"/>
      <c r="V345" s="25"/>
      <c r="W345" s="25"/>
    </row>
    <row r="346" spans="1:23" s="3" customFormat="1" ht="16.5" customHeight="1">
      <c r="A346" s="276" t="s">
        <v>419</v>
      </c>
      <c r="B346" s="272"/>
      <c r="C346" s="261"/>
      <c r="D346" s="103"/>
      <c r="E346" s="103"/>
      <c r="F346" s="103"/>
      <c r="G346" s="103"/>
      <c r="H346" s="104"/>
      <c r="I346" s="259"/>
      <c r="J346" s="41"/>
      <c r="K346" s="45"/>
      <c r="L346" s="41"/>
      <c r="M346" s="41"/>
      <c r="N346" s="25"/>
      <c r="O346" s="25"/>
      <c r="P346" s="25"/>
      <c r="Q346" s="25"/>
      <c r="R346" s="25"/>
      <c r="S346" s="25"/>
      <c r="T346" s="25"/>
      <c r="U346" s="25"/>
      <c r="V346" s="25"/>
      <c r="W346" s="25"/>
    </row>
    <row r="347" spans="1:23" s="3" customFormat="1" ht="16.5" customHeight="1">
      <c r="A347" s="276"/>
      <c r="B347" s="272"/>
      <c r="C347" s="261"/>
      <c r="D347" s="103"/>
      <c r="E347" s="103"/>
      <c r="F347" s="103"/>
      <c r="G347" s="103"/>
      <c r="H347" s="104"/>
      <c r="I347" s="259"/>
      <c r="J347" s="41"/>
      <c r="K347" s="45"/>
      <c r="L347" s="41"/>
      <c r="M347" s="41"/>
      <c r="N347" s="25"/>
      <c r="O347" s="25"/>
      <c r="P347" s="25"/>
      <c r="Q347" s="25"/>
      <c r="R347" s="25"/>
      <c r="S347" s="25"/>
      <c r="T347" s="25"/>
      <c r="U347" s="25"/>
      <c r="V347" s="25"/>
      <c r="W347" s="25"/>
    </row>
    <row r="348" spans="1:23" s="3" customFormat="1" ht="16.5" customHeight="1">
      <c r="A348" s="157"/>
      <c r="B348" s="272"/>
      <c r="C348" s="261"/>
      <c r="D348" s="103"/>
      <c r="E348" s="103"/>
      <c r="F348" s="103"/>
      <c r="G348" s="103"/>
      <c r="H348" s="104"/>
      <c r="I348" s="259"/>
      <c r="J348" s="41"/>
      <c r="K348" s="45"/>
      <c r="L348" s="41"/>
      <c r="M348" s="41"/>
      <c r="N348" s="25"/>
      <c r="O348" s="25"/>
      <c r="P348" s="25"/>
      <c r="Q348" s="25"/>
      <c r="R348" s="25"/>
      <c r="S348" s="25"/>
      <c r="T348" s="25"/>
      <c r="U348" s="25"/>
      <c r="V348" s="25"/>
      <c r="W348" s="25"/>
    </row>
    <row r="349" spans="1:23" s="3" customFormat="1" ht="16.5" customHeight="1">
      <c r="A349" s="278" t="s">
        <v>265</v>
      </c>
      <c r="B349" s="272"/>
      <c r="C349" s="261"/>
      <c r="D349" s="103"/>
      <c r="E349" s="103"/>
      <c r="F349" s="103"/>
      <c r="G349" s="103"/>
      <c r="H349" s="25">
        <f>H351+H355</f>
        <v>4150000</v>
      </c>
      <c r="I349" s="259"/>
      <c r="J349" s="41"/>
      <c r="K349" s="45"/>
      <c r="L349" s="41"/>
      <c r="M349" s="41"/>
      <c r="N349" s="25"/>
      <c r="O349" s="25"/>
      <c r="P349" s="25"/>
      <c r="Q349" s="25"/>
      <c r="R349" s="25"/>
      <c r="S349" s="25"/>
      <c r="T349" s="25"/>
      <c r="U349" s="25"/>
      <c r="V349" s="25"/>
      <c r="W349" s="25"/>
    </row>
    <row r="350" spans="1:23" s="3" customFormat="1" ht="16.5" customHeight="1">
      <c r="A350" s="157" t="s">
        <v>67</v>
      </c>
      <c r="B350" s="272"/>
      <c r="C350" s="261"/>
      <c r="D350" s="103"/>
      <c r="E350" s="103"/>
      <c r="F350" s="103"/>
      <c r="G350" s="103"/>
      <c r="H350" s="25"/>
      <c r="I350" s="259"/>
      <c r="J350" s="41"/>
      <c r="K350" s="45"/>
      <c r="L350" s="41"/>
      <c r="M350" s="41"/>
      <c r="N350" s="25"/>
      <c r="O350" s="25"/>
      <c r="P350" s="25"/>
      <c r="Q350" s="25"/>
      <c r="R350" s="25"/>
      <c r="S350" s="25"/>
      <c r="T350" s="25"/>
      <c r="U350" s="25"/>
      <c r="V350" s="25"/>
      <c r="W350" s="25"/>
    </row>
    <row r="351" spans="1:23" s="3" customFormat="1" ht="16.5" customHeight="1">
      <c r="A351" s="228" t="s">
        <v>421</v>
      </c>
      <c r="B351" s="272"/>
      <c r="C351" s="261"/>
      <c r="D351" s="103"/>
      <c r="E351" s="103"/>
      <c r="F351" s="103"/>
      <c r="G351" s="103"/>
      <c r="H351" s="25">
        <f>H353</f>
        <v>3650000</v>
      </c>
      <c r="I351" s="259"/>
      <c r="J351" s="41"/>
      <c r="K351" s="45"/>
      <c r="L351" s="41"/>
      <c r="M351" s="41"/>
      <c r="N351" s="25"/>
      <c r="O351" s="25"/>
      <c r="P351" s="25"/>
      <c r="Q351" s="25"/>
      <c r="R351" s="25"/>
      <c r="S351" s="25"/>
      <c r="T351" s="25"/>
      <c r="U351" s="25"/>
      <c r="V351" s="25"/>
      <c r="W351" s="25"/>
    </row>
    <row r="352" spans="1:23" s="3" customFormat="1" ht="16.5" customHeight="1">
      <c r="A352" s="157" t="s">
        <v>67</v>
      </c>
      <c r="B352" s="272"/>
      <c r="C352" s="261"/>
      <c r="D352" s="103"/>
      <c r="E352" s="103"/>
      <c r="F352" s="103"/>
      <c r="G352" s="103"/>
      <c r="H352" s="104"/>
      <c r="I352" s="259"/>
      <c r="J352" s="41"/>
      <c r="K352" s="45"/>
      <c r="L352" s="41"/>
      <c r="M352" s="41"/>
      <c r="N352" s="25"/>
      <c r="O352" s="25"/>
      <c r="P352" s="25"/>
      <c r="Q352" s="25"/>
      <c r="R352" s="25"/>
      <c r="S352" s="25"/>
      <c r="T352" s="25"/>
      <c r="U352" s="25"/>
      <c r="V352" s="25"/>
      <c r="W352" s="25"/>
    </row>
    <row r="353" spans="1:23" s="3" customFormat="1" ht="16.5" customHeight="1">
      <c r="A353" s="157"/>
      <c r="B353" s="272" t="s">
        <v>174</v>
      </c>
      <c r="C353" s="261"/>
      <c r="D353" s="103"/>
      <c r="E353" s="103"/>
      <c r="F353" s="103"/>
      <c r="G353" s="103"/>
      <c r="H353" s="104">
        <v>3650000</v>
      </c>
      <c r="I353" s="259"/>
      <c r="J353" s="41"/>
      <c r="K353" s="45"/>
      <c r="L353" s="41"/>
      <c r="M353" s="41"/>
      <c r="N353" s="25"/>
      <c r="O353" s="25"/>
      <c r="P353" s="25"/>
      <c r="Q353" s="25"/>
      <c r="R353" s="25"/>
      <c r="S353" s="25"/>
      <c r="T353" s="25"/>
      <c r="U353" s="25"/>
      <c r="V353" s="25"/>
      <c r="W353" s="25"/>
    </row>
    <row r="354" spans="1:23" s="3" customFormat="1" ht="16.5" customHeight="1">
      <c r="A354" s="157"/>
      <c r="B354" s="272"/>
      <c r="C354" s="261"/>
      <c r="D354" s="103"/>
      <c r="E354" s="103"/>
      <c r="F354" s="103"/>
      <c r="G354" s="103"/>
      <c r="H354" s="104"/>
      <c r="I354" s="259"/>
      <c r="J354" s="41"/>
      <c r="K354" s="45"/>
      <c r="L354" s="41"/>
      <c r="M354" s="41"/>
      <c r="N354" s="25"/>
      <c r="O354" s="25"/>
      <c r="P354" s="25"/>
      <c r="Q354" s="25"/>
      <c r="R354" s="25"/>
      <c r="S354" s="25"/>
      <c r="T354" s="25"/>
      <c r="U354" s="25"/>
      <c r="V354" s="25"/>
      <c r="W354" s="25"/>
    </row>
    <row r="355" spans="1:23" s="3" customFormat="1" ht="16.5" customHeight="1">
      <c r="A355" s="228" t="s">
        <v>418</v>
      </c>
      <c r="B355" s="280"/>
      <c r="C355" s="281"/>
      <c r="D355" s="22"/>
      <c r="E355" s="16"/>
      <c r="F355" s="27"/>
      <c r="G355" s="103"/>
      <c r="H355" s="25">
        <f>H357</f>
        <v>500000</v>
      </c>
      <c r="I355" s="259"/>
      <c r="J355" s="41"/>
      <c r="K355" s="45"/>
      <c r="L355" s="41"/>
      <c r="M355" s="41"/>
      <c r="N355" s="25"/>
      <c r="O355" s="25"/>
      <c r="P355" s="25"/>
      <c r="Q355" s="25"/>
      <c r="R355" s="25"/>
      <c r="S355" s="25"/>
      <c r="T355" s="25"/>
      <c r="U355" s="25"/>
      <c r="V355" s="25"/>
      <c r="W355" s="25"/>
    </row>
    <row r="356" spans="1:23" s="3" customFormat="1" ht="16.5" customHeight="1">
      <c r="A356" s="157" t="s">
        <v>67</v>
      </c>
      <c r="B356" s="280"/>
      <c r="C356" s="281"/>
      <c r="D356" s="22"/>
      <c r="E356" s="16"/>
      <c r="F356" s="27"/>
      <c r="G356" s="103"/>
      <c r="H356" s="104"/>
      <c r="I356" s="259"/>
      <c r="J356" s="41"/>
      <c r="K356" s="45"/>
      <c r="L356" s="41"/>
      <c r="M356" s="41"/>
      <c r="N356" s="25"/>
      <c r="O356" s="25"/>
      <c r="P356" s="25"/>
      <c r="Q356" s="25"/>
      <c r="R356" s="25"/>
      <c r="S356" s="25"/>
      <c r="T356" s="25"/>
      <c r="U356" s="25"/>
      <c r="V356" s="25"/>
      <c r="W356" s="25"/>
    </row>
    <row r="357" spans="1:23" s="3" customFormat="1" ht="16.5" customHeight="1">
      <c r="A357" s="157"/>
      <c r="B357" s="280" t="s">
        <v>97</v>
      </c>
      <c r="C357" s="281"/>
      <c r="D357" s="22"/>
      <c r="E357" s="16"/>
      <c r="F357" s="27"/>
      <c r="G357" s="103"/>
      <c r="H357" s="104">
        <v>500000</v>
      </c>
      <c r="I357" s="259"/>
      <c r="J357" s="41"/>
      <c r="K357" s="45"/>
      <c r="L357" s="41"/>
      <c r="M357" s="41"/>
      <c r="N357" s="25"/>
      <c r="O357" s="25"/>
      <c r="P357" s="25"/>
      <c r="Q357" s="25"/>
      <c r="R357" s="25"/>
      <c r="S357" s="25"/>
      <c r="T357" s="25"/>
      <c r="U357" s="25"/>
      <c r="V357" s="25"/>
      <c r="W357" s="25"/>
    </row>
    <row r="358" spans="1:23" s="3" customFormat="1" ht="16.5" customHeight="1">
      <c r="A358" s="157"/>
      <c r="B358" s="272"/>
      <c r="C358" s="261"/>
      <c r="D358" s="103"/>
      <c r="E358" s="103"/>
      <c r="F358" s="103"/>
      <c r="G358" s="103"/>
      <c r="H358" s="104"/>
      <c r="I358" s="259"/>
      <c r="J358" s="41"/>
      <c r="K358" s="45"/>
      <c r="L358" s="41"/>
      <c r="M358" s="41"/>
      <c r="N358" s="25"/>
      <c r="O358" s="25"/>
      <c r="P358" s="25"/>
      <c r="Q358" s="25"/>
      <c r="R358" s="25"/>
      <c r="S358" s="25"/>
      <c r="T358" s="25"/>
      <c r="U358" s="25"/>
      <c r="V358" s="25"/>
      <c r="W358" s="25"/>
    </row>
    <row r="359" spans="1:23" s="3" customFormat="1" ht="16.5" customHeight="1">
      <c r="A359" s="157"/>
      <c r="B359" s="272"/>
      <c r="C359" s="261"/>
      <c r="D359" s="103"/>
      <c r="E359" s="103"/>
      <c r="F359" s="103"/>
      <c r="G359" s="103"/>
      <c r="H359" s="104"/>
      <c r="I359" s="259"/>
      <c r="J359" s="41"/>
      <c r="K359" s="45"/>
      <c r="L359" s="41"/>
      <c r="M359" s="41"/>
      <c r="N359" s="25"/>
      <c r="O359" s="25"/>
      <c r="P359" s="25"/>
      <c r="Q359" s="25"/>
      <c r="R359" s="25"/>
      <c r="S359" s="25"/>
      <c r="T359" s="25"/>
      <c r="U359" s="25"/>
      <c r="V359" s="25"/>
      <c r="W359" s="25"/>
    </row>
    <row r="360" spans="1:23" s="3" customFormat="1" ht="16.5" customHeight="1">
      <c r="A360" s="278" t="s">
        <v>108</v>
      </c>
      <c r="B360" s="272"/>
      <c r="C360" s="261"/>
      <c r="D360" s="103"/>
      <c r="E360" s="103"/>
      <c r="F360" s="103"/>
      <c r="G360" s="103"/>
      <c r="H360" s="25">
        <f>H362</f>
        <v>6533000</v>
      </c>
      <c r="I360" s="259"/>
      <c r="J360" s="41"/>
      <c r="K360" s="45"/>
      <c r="L360" s="41"/>
      <c r="M360" s="41"/>
      <c r="N360" s="25"/>
      <c r="O360" s="25"/>
      <c r="P360" s="25"/>
      <c r="Q360" s="25"/>
      <c r="R360" s="25"/>
      <c r="S360" s="25"/>
      <c r="T360" s="25"/>
      <c r="U360" s="25"/>
      <c r="V360" s="25"/>
      <c r="W360" s="25"/>
    </row>
    <row r="361" spans="1:23" s="3" customFormat="1" ht="16.5" customHeight="1">
      <c r="A361" s="157" t="s">
        <v>67</v>
      </c>
      <c r="B361" s="272"/>
      <c r="C361" s="261"/>
      <c r="D361" s="103"/>
      <c r="E361" s="103"/>
      <c r="F361" s="103"/>
      <c r="G361" s="103"/>
      <c r="H361" s="104"/>
      <c r="I361" s="259"/>
      <c r="J361" s="41"/>
      <c r="K361" s="45"/>
      <c r="L361" s="41"/>
      <c r="M361" s="41"/>
      <c r="N361" s="25"/>
      <c r="O361" s="25"/>
      <c r="P361" s="25"/>
      <c r="Q361" s="25"/>
      <c r="R361" s="25"/>
      <c r="S361" s="25"/>
      <c r="T361" s="25"/>
      <c r="U361" s="25"/>
      <c r="V361" s="25"/>
      <c r="W361" s="25"/>
    </row>
    <row r="362" spans="1:23" s="3" customFormat="1" ht="16.5" customHeight="1">
      <c r="A362" s="228" t="s">
        <v>420</v>
      </c>
      <c r="B362" s="272"/>
      <c r="C362" s="261"/>
      <c r="D362" s="103"/>
      <c r="E362" s="103"/>
      <c r="F362" s="103"/>
      <c r="G362" s="103"/>
      <c r="H362" s="25">
        <f>H364+H366</f>
        <v>6533000</v>
      </c>
      <c r="I362" s="259"/>
      <c r="J362" s="41"/>
      <c r="K362" s="45"/>
      <c r="L362" s="41"/>
      <c r="M362" s="41"/>
      <c r="N362" s="25"/>
      <c r="O362" s="25"/>
      <c r="P362" s="25"/>
      <c r="Q362" s="25"/>
      <c r="R362" s="25"/>
      <c r="S362" s="25"/>
      <c r="T362" s="25"/>
      <c r="U362" s="25"/>
      <c r="V362" s="25"/>
      <c r="W362" s="25"/>
    </row>
    <row r="363" spans="1:23" s="3" customFormat="1" ht="16.5" customHeight="1">
      <c r="A363" s="157" t="s">
        <v>67</v>
      </c>
      <c r="B363" s="272"/>
      <c r="C363" s="261"/>
      <c r="D363" s="103"/>
      <c r="E363" s="103"/>
      <c r="F363" s="103"/>
      <c r="G363" s="103"/>
      <c r="H363" s="104"/>
      <c r="I363" s="259"/>
      <c r="J363" s="41"/>
      <c r="K363" s="45"/>
      <c r="L363" s="41"/>
      <c r="M363" s="41"/>
      <c r="N363" s="25"/>
      <c r="O363" s="25"/>
      <c r="P363" s="25"/>
      <c r="Q363" s="25"/>
      <c r="R363" s="25"/>
      <c r="S363" s="25"/>
      <c r="T363" s="25"/>
      <c r="U363" s="25"/>
      <c r="V363" s="25"/>
      <c r="W363" s="25"/>
    </row>
    <row r="364" spans="1:23" s="3" customFormat="1" ht="16.5" customHeight="1">
      <c r="A364" s="157"/>
      <c r="B364" s="272" t="s">
        <v>316</v>
      </c>
      <c r="C364" s="261"/>
      <c r="D364" s="103"/>
      <c r="E364" s="103"/>
      <c r="F364" s="103"/>
      <c r="G364" s="103"/>
      <c r="H364" s="104">
        <v>6528000</v>
      </c>
      <c r="I364" s="259"/>
      <c r="J364" s="41"/>
      <c r="K364" s="45"/>
      <c r="L364" s="41"/>
      <c r="M364" s="41"/>
      <c r="N364" s="25"/>
      <c r="O364" s="25"/>
      <c r="P364" s="25"/>
      <c r="Q364" s="25"/>
      <c r="R364" s="25"/>
      <c r="S364" s="25"/>
      <c r="T364" s="25"/>
      <c r="U364" s="25"/>
      <c r="V364" s="25"/>
      <c r="W364" s="25"/>
    </row>
    <row r="365" spans="1:23" s="3" customFormat="1" ht="16.5" customHeight="1">
      <c r="A365" s="157"/>
      <c r="B365" s="272"/>
      <c r="C365" s="261"/>
      <c r="D365" s="103"/>
      <c r="E365" s="103"/>
      <c r="F365" s="103"/>
      <c r="G365" s="103"/>
      <c r="H365" s="104"/>
      <c r="I365" s="259"/>
      <c r="J365" s="41"/>
      <c r="K365" s="45"/>
      <c r="L365" s="41"/>
      <c r="M365" s="41"/>
      <c r="N365" s="25"/>
      <c r="O365" s="25"/>
      <c r="P365" s="25"/>
      <c r="Q365" s="25"/>
      <c r="R365" s="25"/>
      <c r="S365" s="25"/>
      <c r="T365" s="25"/>
      <c r="U365" s="25"/>
      <c r="V365" s="25"/>
      <c r="W365" s="25"/>
    </row>
    <row r="366" spans="1:23" s="3" customFormat="1" ht="16.5" customHeight="1">
      <c r="A366" s="157"/>
      <c r="B366" s="280" t="s">
        <v>444</v>
      </c>
      <c r="C366" s="281"/>
      <c r="D366" s="22"/>
      <c r="E366" s="16"/>
      <c r="F366" s="27"/>
      <c r="G366" s="27"/>
      <c r="H366" s="104">
        <v>5000</v>
      </c>
      <c r="I366" s="259"/>
      <c r="J366" s="41"/>
      <c r="K366" s="45"/>
      <c r="L366" s="41"/>
      <c r="M366" s="41"/>
      <c r="N366" s="25"/>
      <c r="O366" s="25"/>
      <c r="P366" s="25"/>
      <c r="Q366" s="25"/>
      <c r="R366" s="25"/>
      <c r="S366" s="25"/>
      <c r="T366" s="25"/>
      <c r="U366" s="25"/>
      <c r="V366" s="25"/>
      <c r="W366" s="25"/>
    </row>
    <row r="367" spans="1:23" s="3" customFormat="1" ht="16.5" customHeight="1">
      <c r="A367" s="157"/>
      <c r="B367" s="272"/>
      <c r="C367" s="261"/>
      <c r="D367" s="103"/>
      <c r="E367" s="103"/>
      <c r="F367" s="103"/>
      <c r="G367" s="103"/>
      <c r="H367" s="104"/>
      <c r="I367" s="259"/>
      <c r="J367" s="41"/>
      <c r="K367" s="45"/>
      <c r="L367" s="41"/>
      <c r="M367" s="41"/>
      <c r="N367" s="25"/>
      <c r="O367" s="25"/>
      <c r="P367" s="25"/>
      <c r="Q367" s="25"/>
      <c r="R367" s="25"/>
      <c r="S367" s="25"/>
      <c r="T367" s="25"/>
      <c r="U367" s="25"/>
      <c r="V367" s="25"/>
      <c r="W367" s="25"/>
    </row>
    <row r="368" spans="1:23" s="3" customFormat="1" ht="16.5" customHeight="1">
      <c r="A368" s="157"/>
      <c r="B368" s="272"/>
      <c r="C368" s="261"/>
      <c r="D368" s="103"/>
      <c r="E368" s="103"/>
      <c r="F368" s="103"/>
      <c r="G368" s="103"/>
      <c r="H368" s="104"/>
      <c r="I368" s="259"/>
      <c r="J368" s="41"/>
      <c r="K368" s="45"/>
      <c r="L368" s="41"/>
      <c r="M368" s="41"/>
      <c r="N368" s="25"/>
      <c r="O368" s="25"/>
      <c r="P368" s="25"/>
      <c r="Q368" s="25"/>
      <c r="R368" s="25"/>
      <c r="S368" s="25"/>
      <c r="T368" s="25"/>
      <c r="U368" s="25"/>
      <c r="V368" s="25"/>
      <c r="W368" s="25"/>
    </row>
    <row r="369" spans="1:23" s="3" customFormat="1" ht="17.25" customHeight="1">
      <c r="A369" s="284" t="s">
        <v>139</v>
      </c>
      <c r="B369" s="284"/>
      <c r="C369" s="275"/>
      <c r="D369" s="22"/>
      <c r="E369" s="16"/>
      <c r="F369" s="103"/>
      <c r="G369" s="103"/>
      <c r="H369" s="104"/>
      <c r="I369" s="259"/>
      <c r="J369" s="105"/>
      <c r="K369" s="45"/>
      <c r="L369" s="105"/>
      <c r="M369" s="105"/>
      <c r="N369" s="104"/>
      <c r="O369" s="104"/>
      <c r="P369" s="104"/>
      <c r="Q369" s="104"/>
      <c r="R369" s="104"/>
      <c r="S369" s="104"/>
      <c r="T369" s="104"/>
      <c r="U369" s="104"/>
      <c r="V369" s="104"/>
      <c r="W369" s="104"/>
    </row>
    <row r="370" spans="1:23" s="3" customFormat="1" ht="17.25" customHeight="1">
      <c r="A370" s="284" t="s">
        <v>140</v>
      </c>
      <c r="B370" s="284"/>
      <c r="C370" s="275"/>
      <c r="D370" s="22"/>
      <c r="E370" s="16"/>
      <c r="F370" s="103"/>
      <c r="G370" s="103"/>
      <c r="H370" s="104"/>
      <c r="I370" s="259"/>
      <c r="J370" s="105"/>
      <c r="K370" s="45"/>
      <c r="L370" s="105"/>
      <c r="M370" s="105"/>
      <c r="N370" s="104"/>
      <c r="O370" s="104"/>
      <c r="P370" s="104"/>
      <c r="Q370" s="104"/>
      <c r="R370" s="104"/>
      <c r="S370" s="104"/>
      <c r="T370" s="104"/>
      <c r="U370" s="104"/>
      <c r="V370" s="104"/>
      <c r="W370" s="104"/>
    </row>
    <row r="371" spans="1:23" s="3" customFormat="1" ht="17.25" customHeight="1">
      <c r="A371" s="284"/>
      <c r="B371" s="284"/>
      <c r="C371" s="275"/>
      <c r="D371" s="22"/>
      <c r="E371" s="16"/>
      <c r="F371" s="103"/>
      <c r="G371" s="103"/>
      <c r="H371" s="104"/>
      <c r="I371" s="259"/>
      <c r="J371" s="105"/>
      <c r="K371" s="45"/>
      <c r="L371" s="105"/>
      <c r="M371" s="105"/>
      <c r="N371" s="104"/>
      <c r="O371" s="104"/>
      <c r="P371" s="104"/>
      <c r="Q371" s="104"/>
      <c r="R371" s="104"/>
      <c r="S371" s="104"/>
      <c r="T371" s="104"/>
      <c r="U371" s="104"/>
      <c r="V371" s="104"/>
      <c r="W371" s="104"/>
    </row>
    <row r="372" spans="1:23" s="3" customFormat="1" ht="17.25" customHeight="1">
      <c r="A372" s="284"/>
      <c r="B372" s="284"/>
      <c r="C372" s="275"/>
      <c r="D372" s="22"/>
      <c r="E372" s="16"/>
      <c r="F372" s="103"/>
      <c r="G372" s="103"/>
      <c r="H372" s="104"/>
      <c r="I372" s="259"/>
      <c r="J372" s="105"/>
      <c r="K372" s="45"/>
      <c r="L372" s="105"/>
      <c r="M372" s="105"/>
      <c r="N372" s="104"/>
      <c r="O372" s="104"/>
      <c r="P372" s="104"/>
      <c r="Q372" s="104"/>
      <c r="R372" s="104"/>
      <c r="S372" s="104"/>
      <c r="T372" s="104"/>
      <c r="U372" s="104"/>
      <c r="V372" s="104"/>
      <c r="W372" s="104"/>
    </row>
    <row r="373" spans="1:23" s="3" customFormat="1" ht="17.25" customHeight="1">
      <c r="A373" s="284" t="s">
        <v>488</v>
      </c>
      <c r="B373" s="284"/>
      <c r="C373" s="275"/>
      <c r="D373" s="22"/>
      <c r="E373" s="16"/>
      <c r="F373" s="103"/>
      <c r="G373" s="103"/>
      <c r="H373" s="104"/>
      <c r="I373" s="259"/>
      <c r="J373" s="105"/>
      <c r="K373" s="45"/>
      <c r="L373" s="105"/>
      <c r="M373" s="105"/>
      <c r="N373" s="104"/>
      <c r="O373" s="104"/>
      <c r="P373" s="104"/>
      <c r="Q373" s="104"/>
      <c r="R373" s="104"/>
      <c r="S373" s="104"/>
      <c r="T373" s="104"/>
      <c r="U373" s="104"/>
      <c r="V373" s="104"/>
      <c r="W373" s="104"/>
    </row>
    <row r="374" spans="1:23" s="3" customFormat="1" ht="17.25" customHeight="1">
      <c r="A374" s="285" t="s">
        <v>259</v>
      </c>
      <c r="B374" s="285"/>
      <c r="C374" s="286"/>
      <c r="D374" s="287"/>
      <c r="E374" s="288"/>
      <c r="F374" s="289"/>
      <c r="G374" s="289"/>
      <c r="H374" s="290"/>
      <c r="I374" s="259"/>
      <c r="J374" s="105"/>
      <c r="K374" s="45"/>
      <c r="L374" s="105"/>
      <c r="M374" s="105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</row>
    <row r="375" spans="1:23" s="3" customFormat="1" ht="17.25" customHeight="1">
      <c r="A375" s="285" t="s">
        <v>56</v>
      </c>
      <c r="B375" s="285"/>
      <c r="C375" s="286"/>
      <c r="D375" s="287"/>
      <c r="E375" s="288"/>
      <c r="F375" s="289"/>
      <c r="G375" s="103"/>
      <c r="H375" s="104"/>
      <c r="I375" s="259"/>
      <c r="J375" s="105"/>
      <c r="K375" s="45"/>
      <c r="L375" s="105"/>
      <c r="M375" s="105"/>
      <c r="N375" s="104"/>
      <c r="O375" s="104"/>
      <c r="P375" s="104"/>
      <c r="Q375" s="104"/>
      <c r="R375" s="104"/>
      <c r="S375" s="104"/>
      <c r="T375" s="104"/>
      <c r="U375" s="104"/>
      <c r="V375" s="104"/>
      <c r="W375" s="104"/>
    </row>
    <row r="376" spans="1:23" s="3" customFormat="1" ht="17.25" customHeight="1">
      <c r="A376" s="284" t="s">
        <v>142</v>
      </c>
      <c r="B376" s="284"/>
      <c r="C376" s="275"/>
      <c r="D376" s="22"/>
      <c r="E376" s="16"/>
      <c r="F376" s="103"/>
      <c r="G376" s="103"/>
      <c r="H376" s="104"/>
      <c r="I376" s="259"/>
      <c r="J376" s="105"/>
      <c r="K376" s="45"/>
      <c r="L376" s="105"/>
      <c r="M376" s="105"/>
      <c r="N376" s="104"/>
      <c r="O376" s="104"/>
      <c r="P376" s="104"/>
      <c r="Q376" s="104"/>
      <c r="R376" s="104"/>
      <c r="S376" s="104"/>
      <c r="T376" s="104"/>
      <c r="U376" s="104"/>
      <c r="V376" s="104"/>
      <c r="W376" s="104"/>
    </row>
    <row r="377" spans="1:23" s="3" customFormat="1" ht="17.25" customHeight="1">
      <c r="A377" s="284"/>
      <c r="B377" s="284"/>
      <c r="C377" s="275"/>
      <c r="D377" s="22"/>
      <c r="E377" s="16"/>
      <c r="F377" s="103"/>
      <c r="G377" s="103"/>
      <c r="H377" s="104"/>
      <c r="I377" s="259"/>
      <c r="J377" s="105"/>
      <c r="K377" s="45"/>
      <c r="L377" s="105"/>
      <c r="M377" s="105"/>
      <c r="N377" s="104"/>
      <c r="O377" s="104"/>
      <c r="P377" s="104"/>
      <c r="Q377" s="104"/>
      <c r="R377" s="104"/>
      <c r="S377" s="104"/>
      <c r="T377" s="104"/>
      <c r="U377" s="104"/>
      <c r="V377" s="104"/>
      <c r="W377" s="104"/>
    </row>
    <row r="378" spans="1:23" s="3" customFormat="1" ht="17.25" customHeight="1">
      <c r="A378" s="284"/>
      <c r="B378" s="284"/>
      <c r="C378" s="275"/>
      <c r="D378" s="22"/>
      <c r="E378" s="16"/>
      <c r="F378" s="103"/>
      <c r="G378" s="103"/>
      <c r="H378" s="104"/>
      <c r="I378" s="259"/>
      <c r="J378" s="105"/>
      <c r="K378" s="45"/>
      <c r="L378" s="105"/>
      <c r="M378" s="105"/>
      <c r="N378" s="104"/>
      <c r="O378" s="104"/>
      <c r="P378" s="104"/>
      <c r="Q378" s="104"/>
      <c r="R378" s="104"/>
      <c r="S378" s="104"/>
      <c r="T378" s="104"/>
      <c r="U378" s="104"/>
      <c r="V378" s="104"/>
      <c r="W378" s="104"/>
    </row>
    <row r="379" spans="1:23" s="3" customFormat="1" ht="17.25" customHeight="1">
      <c r="A379" s="284" t="s">
        <v>489</v>
      </c>
      <c r="B379" s="284"/>
      <c r="C379" s="275"/>
      <c r="D379" s="22"/>
      <c r="E379" s="16"/>
      <c r="F379" s="103"/>
      <c r="G379" s="103"/>
      <c r="H379" s="104"/>
      <c r="I379" s="259"/>
      <c r="J379" s="105"/>
      <c r="K379" s="45"/>
      <c r="L379" s="105"/>
      <c r="M379" s="105"/>
      <c r="N379" s="104"/>
      <c r="O379" s="104"/>
      <c r="P379" s="104"/>
      <c r="Q379" s="104"/>
      <c r="R379" s="104"/>
      <c r="S379" s="104"/>
      <c r="T379" s="104"/>
      <c r="U379" s="104"/>
      <c r="V379" s="104"/>
      <c r="W379" s="104"/>
    </row>
    <row r="380" spans="1:23" s="292" customFormat="1" ht="17.25" customHeight="1">
      <c r="A380" s="285" t="s">
        <v>141</v>
      </c>
      <c r="B380" s="285"/>
      <c r="C380" s="286"/>
      <c r="D380" s="287"/>
      <c r="E380" s="288"/>
      <c r="F380" s="289"/>
      <c r="G380" s="289"/>
      <c r="H380" s="290"/>
      <c r="I380" s="282"/>
      <c r="J380" s="291"/>
      <c r="K380" s="283"/>
      <c r="L380" s="291"/>
      <c r="M380" s="291"/>
      <c r="N380" s="290"/>
      <c r="O380" s="290"/>
      <c r="P380" s="290"/>
      <c r="Q380" s="290"/>
      <c r="R380" s="290"/>
      <c r="S380" s="290"/>
      <c r="T380" s="290"/>
      <c r="U380" s="290"/>
      <c r="V380" s="290"/>
      <c r="W380" s="290"/>
    </row>
    <row r="381" spans="1:23" s="3" customFormat="1" ht="17.25" customHeight="1">
      <c r="A381" s="285" t="s">
        <v>56</v>
      </c>
      <c r="B381" s="285"/>
      <c r="C381" s="286"/>
      <c r="D381" s="287"/>
      <c r="E381" s="288"/>
      <c r="F381" s="289"/>
      <c r="G381" s="103"/>
      <c r="H381" s="104"/>
      <c r="I381" s="259"/>
      <c r="J381" s="105"/>
      <c r="K381" s="45"/>
      <c r="L381" s="105"/>
      <c r="M381" s="105"/>
      <c r="N381" s="104"/>
      <c r="O381" s="104"/>
      <c r="P381" s="104"/>
      <c r="Q381" s="104"/>
      <c r="R381" s="104"/>
      <c r="S381" s="104"/>
      <c r="T381" s="104"/>
      <c r="U381" s="104"/>
      <c r="V381" s="104"/>
      <c r="W381" s="104"/>
    </row>
    <row r="382" spans="1:23" s="3" customFormat="1" ht="17.25" customHeight="1">
      <c r="A382" s="284" t="s">
        <v>142</v>
      </c>
      <c r="B382" s="284"/>
      <c r="C382" s="275"/>
      <c r="D382" s="22"/>
      <c r="E382" s="16"/>
      <c r="F382" s="103"/>
      <c r="G382" s="103"/>
      <c r="H382" s="104"/>
      <c r="I382" s="259"/>
      <c r="J382" s="105"/>
      <c r="K382" s="45"/>
      <c r="L382" s="105"/>
      <c r="M382" s="105"/>
      <c r="N382" s="104"/>
      <c r="O382" s="104"/>
      <c r="P382" s="104"/>
      <c r="Q382" s="104"/>
      <c r="R382" s="104"/>
      <c r="S382" s="104"/>
      <c r="T382" s="104"/>
      <c r="U382" s="104"/>
      <c r="V382" s="104"/>
      <c r="W382" s="104"/>
    </row>
    <row r="383" spans="1:23" s="3" customFormat="1" ht="17.25" customHeight="1">
      <c r="A383" s="284"/>
      <c r="B383" s="284"/>
      <c r="C383" s="275"/>
      <c r="D383" s="22"/>
      <c r="E383" s="16"/>
      <c r="F383" s="103"/>
      <c r="G383" s="103"/>
      <c r="H383" s="104"/>
      <c r="I383" s="259"/>
      <c r="J383" s="105"/>
      <c r="K383" s="45"/>
      <c r="L383" s="105"/>
      <c r="M383" s="105"/>
      <c r="N383" s="104"/>
      <c r="O383" s="104"/>
      <c r="P383" s="104"/>
      <c r="Q383" s="104"/>
      <c r="R383" s="104"/>
      <c r="S383" s="104"/>
      <c r="T383" s="104"/>
      <c r="U383" s="104"/>
      <c r="V383" s="104"/>
      <c r="W383" s="104"/>
    </row>
    <row r="384" spans="1:23" s="3" customFormat="1" ht="17.25" customHeight="1">
      <c r="A384" s="284"/>
      <c r="B384" s="284"/>
      <c r="C384" s="275"/>
      <c r="D384" s="22"/>
      <c r="E384" s="16"/>
      <c r="F384" s="103"/>
      <c r="G384" s="103"/>
      <c r="H384" s="104"/>
      <c r="I384" s="259"/>
      <c r="J384" s="105"/>
      <c r="K384" s="45"/>
      <c r="L384" s="105"/>
      <c r="M384" s="105"/>
      <c r="N384" s="104"/>
      <c r="O384" s="104"/>
      <c r="P384" s="104"/>
      <c r="Q384" s="104"/>
      <c r="R384" s="104"/>
      <c r="S384" s="104"/>
      <c r="T384" s="104"/>
      <c r="U384" s="104"/>
      <c r="V384" s="104"/>
      <c r="W384" s="104"/>
    </row>
    <row r="385" spans="1:23" s="3" customFormat="1" ht="17.25" customHeight="1">
      <c r="A385" s="768" t="s">
        <v>490</v>
      </c>
      <c r="B385" s="769"/>
      <c r="C385" s="769"/>
      <c r="D385" s="288"/>
      <c r="E385" s="288"/>
      <c r="F385" s="103"/>
      <c r="G385" s="103"/>
      <c r="H385" s="104"/>
      <c r="I385" s="770"/>
      <c r="J385" s="105"/>
      <c r="K385" s="45"/>
      <c r="L385" s="105"/>
      <c r="M385" s="105"/>
      <c r="N385" s="104"/>
      <c r="O385" s="104"/>
      <c r="P385" s="104"/>
      <c r="Q385" s="104"/>
      <c r="R385" s="104"/>
      <c r="S385" s="104"/>
      <c r="T385" s="104"/>
      <c r="U385" s="104"/>
      <c r="V385" s="104"/>
      <c r="W385" s="104"/>
    </row>
    <row r="386" spans="1:23" s="3" customFormat="1" ht="17.25" customHeight="1">
      <c r="A386" s="771" t="s">
        <v>59</v>
      </c>
      <c r="B386" s="769"/>
      <c r="C386" s="769"/>
      <c r="D386" s="288"/>
      <c r="E386" s="288"/>
      <c r="F386" s="103"/>
      <c r="G386" s="103"/>
      <c r="H386" s="104"/>
      <c r="I386" s="770"/>
      <c r="J386" s="105"/>
      <c r="K386" s="45"/>
      <c r="L386" s="105"/>
      <c r="M386" s="105"/>
      <c r="N386" s="104"/>
      <c r="O386" s="104"/>
      <c r="P386" s="104"/>
      <c r="Q386" s="104"/>
      <c r="R386" s="104"/>
      <c r="S386" s="104"/>
      <c r="T386" s="104"/>
      <c r="U386" s="104"/>
      <c r="V386" s="104"/>
      <c r="W386" s="104"/>
    </row>
    <row r="387" spans="1:23" s="3" customFormat="1" ht="17.25" customHeight="1">
      <c r="A387" s="768" t="s">
        <v>57</v>
      </c>
      <c r="B387" s="220"/>
      <c r="C387" s="154"/>
      <c r="D387" s="16"/>
      <c r="E387" s="16"/>
      <c r="F387" s="103"/>
      <c r="G387" s="103"/>
      <c r="H387" s="104"/>
      <c r="I387" s="770"/>
      <c r="J387" s="105"/>
      <c r="K387" s="45"/>
      <c r="L387" s="105"/>
      <c r="M387" s="105"/>
      <c r="N387" s="104"/>
      <c r="O387" s="104"/>
      <c r="P387" s="104"/>
      <c r="Q387" s="104"/>
      <c r="R387" s="104"/>
      <c r="S387" s="104"/>
      <c r="T387" s="104"/>
      <c r="U387" s="104"/>
      <c r="V387" s="104"/>
      <c r="W387" s="104"/>
    </row>
    <row r="388" spans="1:23" s="3" customFormat="1" ht="17.25" customHeight="1">
      <c r="A388" s="768"/>
      <c r="B388" s="154"/>
      <c r="C388" s="154"/>
      <c r="D388" s="16"/>
      <c r="E388" s="16"/>
      <c r="F388" s="103"/>
      <c r="G388" s="103"/>
      <c r="H388" s="104"/>
      <c r="I388" s="770"/>
      <c r="J388" s="105"/>
      <c r="K388" s="45"/>
      <c r="L388" s="105"/>
      <c r="M388" s="105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</row>
    <row r="389" spans="1:23" s="3" customFormat="1" ht="17.25" customHeight="1">
      <c r="A389" s="293"/>
      <c r="B389" s="154"/>
      <c r="C389" s="154"/>
      <c r="D389" s="288"/>
      <c r="E389" s="288"/>
      <c r="F389" s="288"/>
      <c r="G389" s="288"/>
      <c r="H389" s="772"/>
      <c r="I389" s="770"/>
      <c r="J389" s="105"/>
      <c r="K389" s="45"/>
      <c r="L389" s="105"/>
      <c r="M389" s="105"/>
      <c r="N389" s="104"/>
      <c r="O389" s="104"/>
      <c r="P389" s="104"/>
      <c r="Q389" s="104"/>
      <c r="R389" s="104"/>
      <c r="S389" s="104"/>
      <c r="T389" s="104"/>
      <c r="U389" s="104"/>
      <c r="V389" s="104"/>
      <c r="W389" s="104"/>
    </row>
    <row r="390" spans="1:23" s="3" customFormat="1" ht="17.25" customHeight="1">
      <c r="A390" s="768" t="s">
        <v>491</v>
      </c>
      <c r="B390" s="769"/>
      <c r="C390" s="769"/>
      <c r="D390" s="288"/>
      <c r="E390" s="288"/>
      <c r="F390" s="288"/>
      <c r="G390" s="288"/>
      <c r="H390" s="772"/>
      <c r="I390" s="770"/>
      <c r="J390" s="105"/>
      <c r="K390" s="45"/>
      <c r="L390" s="105"/>
      <c r="M390" s="105"/>
      <c r="N390" s="104"/>
      <c r="O390" s="104"/>
      <c r="P390" s="104"/>
      <c r="Q390" s="104"/>
      <c r="R390" s="104"/>
      <c r="S390" s="104"/>
      <c r="T390" s="104"/>
      <c r="U390" s="104"/>
      <c r="V390" s="104"/>
      <c r="W390" s="104"/>
    </row>
    <row r="391" spans="1:23" s="3" customFormat="1" ht="17.25" customHeight="1">
      <c r="A391" s="771" t="s">
        <v>59</v>
      </c>
      <c r="B391" s="769"/>
      <c r="C391" s="769"/>
      <c r="D391" s="288"/>
      <c r="E391" s="288"/>
      <c r="F391" s="288"/>
      <c r="G391" s="288"/>
      <c r="H391" s="772"/>
      <c r="I391" s="770"/>
      <c r="J391" s="105"/>
      <c r="K391" s="45"/>
      <c r="L391" s="105"/>
      <c r="M391" s="105"/>
      <c r="N391" s="104"/>
      <c r="O391" s="104"/>
      <c r="P391" s="104"/>
      <c r="Q391" s="104"/>
      <c r="R391" s="104"/>
      <c r="S391" s="104"/>
      <c r="T391" s="104"/>
      <c r="U391" s="104"/>
      <c r="V391" s="104"/>
      <c r="W391" s="104"/>
    </row>
    <row r="392" spans="1:23" s="3" customFormat="1" ht="17.25" customHeight="1">
      <c r="A392" s="768" t="s">
        <v>58</v>
      </c>
      <c r="B392" s="220"/>
      <c r="C392" s="154"/>
      <c r="D392" s="288"/>
      <c r="E392" s="288"/>
      <c r="F392" s="288"/>
      <c r="G392" s="288"/>
      <c r="H392" s="772"/>
      <c r="I392" s="770"/>
      <c r="J392" s="105"/>
      <c r="K392" s="45"/>
      <c r="L392" s="105"/>
      <c r="M392" s="105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</row>
    <row r="393" spans="1:23" s="3" customFormat="1" ht="17.25" customHeight="1">
      <c r="A393" s="284"/>
      <c r="B393" s="284"/>
      <c r="C393" s="275"/>
      <c r="D393" s="22"/>
      <c r="E393" s="16"/>
      <c r="F393" s="103"/>
      <c r="G393" s="103"/>
      <c r="H393" s="104"/>
      <c r="I393" s="259"/>
      <c r="J393" s="105"/>
      <c r="K393" s="45"/>
      <c r="L393" s="105"/>
      <c r="M393" s="105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</row>
    <row r="394" spans="1:23" ht="18.75">
      <c r="A394" s="293"/>
      <c r="B394" s="154"/>
      <c r="C394" s="154"/>
      <c r="D394" s="16"/>
      <c r="E394" s="16"/>
      <c r="F394" s="16"/>
      <c r="G394" s="243"/>
      <c r="H394" s="17"/>
      <c r="I394" s="231"/>
      <c r="J394" s="38"/>
      <c r="K394" s="224"/>
      <c r="L394" s="37"/>
      <c r="M394" s="37"/>
      <c r="N394" s="16"/>
      <c r="O394" s="16"/>
      <c r="P394" s="16"/>
      <c r="Q394" s="225"/>
      <c r="R394" s="225"/>
      <c r="S394" s="225"/>
      <c r="T394" s="225"/>
      <c r="U394" s="225"/>
      <c r="V394" s="225"/>
      <c r="W394" s="225"/>
    </row>
    <row r="395" spans="1:23" ht="18.75">
      <c r="A395" s="774" t="s">
        <v>492</v>
      </c>
      <c r="B395" s="154"/>
      <c r="C395" s="154"/>
      <c r="D395" s="16"/>
      <c r="E395" s="16"/>
      <c r="F395" s="16"/>
      <c r="G395" s="243"/>
      <c r="H395" s="17"/>
      <c r="I395" s="231"/>
      <c r="J395" s="38"/>
      <c r="K395" s="224"/>
      <c r="L395" s="37"/>
      <c r="M395" s="37"/>
      <c r="N395" s="16"/>
      <c r="O395" s="16"/>
      <c r="P395" s="16"/>
      <c r="Q395" s="225"/>
      <c r="R395" s="225"/>
      <c r="S395" s="225"/>
      <c r="T395" s="225"/>
      <c r="U395" s="225"/>
      <c r="V395" s="225"/>
      <c r="W395" s="225"/>
    </row>
    <row r="396" spans="1:23" ht="15.75">
      <c r="A396" s="293"/>
      <c r="B396" s="154"/>
      <c r="C396" s="154"/>
      <c r="D396" s="16"/>
      <c r="E396" s="16"/>
      <c r="F396" s="16"/>
      <c r="G396" s="243"/>
      <c r="H396" s="234"/>
      <c r="I396" s="231"/>
      <c r="J396" s="38"/>
      <c r="K396" s="224"/>
      <c r="L396" s="37"/>
      <c r="M396" s="37"/>
      <c r="N396" s="16"/>
      <c r="O396" s="16"/>
      <c r="P396" s="16"/>
      <c r="Q396" s="225"/>
      <c r="R396" s="225"/>
      <c r="S396" s="225"/>
      <c r="T396" s="225"/>
      <c r="U396" s="225"/>
      <c r="V396" s="225"/>
      <c r="W396" s="225"/>
    </row>
    <row r="397" spans="1:23" ht="16.5">
      <c r="A397" s="250" t="s">
        <v>454</v>
      </c>
      <c r="B397" s="250"/>
      <c r="C397" s="251"/>
      <c r="D397" s="19"/>
      <c r="E397" s="16"/>
      <c r="F397" s="16"/>
      <c r="G397" s="234"/>
      <c r="H397" s="234">
        <v>534433.53</v>
      </c>
      <c r="I397" s="231"/>
      <c r="J397" s="38"/>
      <c r="K397" s="224"/>
      <c r="L397" s="37"/>
      <c r="M397" s="37"/>
      <c r="N397" s="16"/>
      <c r="O397" s="16"/>
      <c r="P397" s="16"/>
      <c r="Q397" s="225"/>
      <c r="R397" s="225"/>
      <c r="S397" s="225"/>
      <c r="T397" s="225"/>
      <c r="U397" s="225"/>
      <c r="V397" s="225"/>
      <c r="W397" s="225"/>
    </row>
    <row r="398" spans="1:23" ht="16.5">
      <c r="A398" s="250" t="s">
        <v>143</v>
      </c>
      <c r="B398" s="250"/>
      <c r="C398" s="251"/>
      <c r="D398" s="19"/>
      <c r="E398" s="16"/>
      <c r="F398" s="16"/>
      <c r="G398" s="234"/>
      <c r="H398" s="234">
        <f>H397-5000</f>
        <v>529433.53</v>
      </c>
      <c r="I398" s="231"/>
      <c r="J398" s="38"/>
      <c r="K398" s="224"/>
      <c r="L398" s="37"/>
      <c r="M398" s="37"/>
      <c r="N398" s="16"/>
      <c r="O398" s="16"/>
      <c r="P398" s="16"/>
      <c r="Q398" s="225"/>
      <c r="R398" s="225"/>
      <c r="S398" s="225"/>
      <c r="T398" s="225"/>
      <c r="U398" s="225"/>
      <c r="V398" s="225"/>
      <c r="W398" s="225"/>
    </row>
    <row r="399" spans="1:23" ht="16.5">
      <c r="A399" s="250" t="s">
        <v>455</v>
      </c>
      <c r="B399" s="250"/>
      <c r="C399" s="251"/>
      <c r="D399" s="19"/>
      <c r="E399" s="16"/>
      <c r="F399" s="16"/>
      <c r="G399" s="234"/>
      <c r="H399" s="234"/>
      <c r="I399" s="231"/>
      <c r="J399" s="38"/>
      <c r="K399" s="224"/>
      <c r="L399" s="37"/>
      <c r="M399" s="37"/>
      <c r="N399" s="16"/>
      <c r="O399" s="16"/>
      <c r="P399" s="16"/>
      <c r="Q399" s="225"/>
      <c r="R399" s="225"/>
      <c r="S399" s="225"/>
      <c r="T399" s="225"/>
      <c r="U399" s="225"/>
      <c r="V399" s="225"/>
      <c r="W399" s="225"/>
    </row>
    <row r="400" spans="1:23" ht="16.5">
      <c r="A400" s="250"/>
      <c r="B400" s="250" t="s">
        <v>145</v>
      </c>
      <c r="C400" s="802"/>
      <c r="D400" s="803"/>
      <c r="E400" s="16"/>
      <c r="F400" s="16"/>
      <c r="G400" s="234"/>
      <c r="H400" s="234">
        <v>274433.53</v>
      </c>
      <c r="I400" s="231"/>
      <c r="J400" s="38"/>
      <c r="K400" s="224"/>
      <c r="L400" s="37"/>
      <c r="M400" s="37"/>
      <c r="N400" s="16"/>
      <c r="O400" s="16"/>
      <c r="P400" s="16"/>
      <c r="Q400" s="225"/>
      <c r="R400" s="225"/>
      <c r="S400" s="225"/>
      <c r="T400" s="225"/>
      <c r="U400" s="225"/>
      <c r="V400" s="225"/>
      <c r="W400" s="225"/>
    </row>
    <row r="401" spans="1:23" ht="16.5">
      <c r="A401" s="250"/>
      <c r="B401" s="250" t="s">
        <v>146</v>
      </c>
      <c r="C401" s="802"/>
      <c r="D401" s="803"/>
      <c r="E401" s="16"/>
      <c r="F401" s="16"/>
      <c r="G401" s="234"/>
      <c r="H401" s="234">
        <f>H400-5000</f>
        <v>269433.53</v>
      </c>
      <c r="I401" s="231"/>
      <c r="J401" s="38"/>
      <c r="K401" s="224"/>
      <c r="L401" s="37"/>
      <c r="M401" s="37"/>
      <c r="N401" s="16"/>
      <c r="O401" s="16"/>
      <c r="P401" s="16"/>
      <c r="Q401" s="225"/>
      <c r="R401" s="225"/>
      <c r="S401" s="225"/>
      <c r="T401" s="225"/>
      <c r="U401" s="225"/>
      <c r="V401" s="225"/>
      <c r="W401" s="225"/>
    </row>
    <row r="402" spans="1:23" ht="15.75">
      <c r="A402" s="157"/>
      <c r="B402" s="157"/>
      <c r="C402" s="773"/>
      <c r="D402" s="15"/>
      <c r="E402" s="16"/>
      <c r="F402" s="16"/>
      <c r="G402" s="234"/>
      <c r="H402" s="234"/>
      <c r="I402" s="231"/>
      <c r="J402" s="38"/>
      <c r="K402" s="224"/>
      <c r="L402" s="37"/>
      <c r="M402" s="37"/>
      <c r="N402" s="16"/>
      <c r="O402" s="16"/>
      <c r="P402" s="16"/>
      <c r="Q402" s="225"/>
      <c r="R402" s="225"/>
      <c r="S402" s="225"/>
      <c r="T402" s="225"/>
      <c r="U402" s="225"/>
      <c r="V402" s="225"/>
      <c r="W402" s="225"/>
    </row>
    <row r="403" spans="1:23" ht="15.75">
      <c r="A403" s="157"/>
      <c r="B403" s="157"/>
      <c r="C403" s="773"/>
      <c r="D403" s="15"/>
      <c r="E403" s="16"/>
      <c r="F403" s="16"/>
      <c r="G403" s="234"/>
      <c r="H403" s="234"/>
      <c r="I403" s="231"/>
      <c r="J403" s="38"/>
      <c r="K403" s="224"/>
      <c r="L403" s="37"/>
      <c r="M403" s="37"/>
      <c r="N403" s="16"/>
      <c r="O403" s="16"/>
      <c r="P403" s="16"/>
      <c r="Q403" s="225"/>
      <c r="R403" s="225"/>
      <c r="S403" s="225"/>
      <c r="T403" s="225"/>
      <c r="U403" s="225"/>
      <c r="V403" s="225"/>
      <c r="W403" s="225"/>
    </row>
    <row r="404" spans="1:23" ht="16.5">
      <c r="A404" s="801" t="s">
        <v>147</v>
      </c>
      <c r="B404" s="250"/>
      <c r="C404" s="802"/>
      <c r="D404" s="803"/>
      <c r="E404" s="16"/>
      <c r="F404" s="16"/>
      <c r="G404" s="234"/>
      <c r="H404" s="234">
        <f>H408+H411</f>
        <v>400000</v>
      </c>
      <c r="I404" s="231"/>
      <c r="J404" s="234"/>
      <c r="K404" s="224"/>
      <c r="L404" s="37"/>
      <c r="M404" s="37"/>
      <c r="N404" s="16"/>
      <c r="O404" s="16"/>
      <c r="P404" s="16"/>
      <c r="Q404" s="225"/>
      <c r="R404" s="225"/>
      <c r="S404" s="225"/>
      <c r="T404" s="225"/>
      <c r="U404" s="225"/>
      <c r="V404" s="225"/>
      <c r="W404" s="225"/>
    </row>
    <row r="405" spans="1:23" ht="16.5">
      <c r="A405" s="801" t="s">
        <v>143</v>
      </c>
      <c r="B405" s="250"/>
      <c r="C405" s="802"/>
      <c r="D405" s="803"/>
      <c r="E405" s="16"/>
      <c r="F405" s="16"/>
      <c r="G405" s="234"/>
      <c r="H405" s="234">
        <f>H409+H412</f>
        <v>262809.51</v>
      </c>
      <c r="I405" s="231"/>
      <c r="J405" s="38"/>
      <c r="K405" s="224"/>
      <c r="L405" s="37"/>
      <c r="M405" s="37"/>
      <c r="N405" s="16"/>
      <c r="O405" s="16"/>
      <c r="P405" s="16"/>
      <c r="Q405" s="225"/>
      <c r="R405" s="225"/>
      <c r="S405" s="225"/>
      <c r="T405" s="225"/>
      <c r="U405" s="225"/>
      <c r="V405" s="225"/>
      <c r="W405" s="225"/>
    </row>
    <row r="406" spans="1:23" ht="16.5">
      <c r="A406" s="250" t="s">
        <v>144</v>
      </c>
      <c r="B406" s="250"/>
      <c r="C406" s="802"/>
      <c r="D406" s="803"/>
      <c r="E406" s="16"/>
      <c r="F406" s="16"/>
      <c r="G406" s="234"/>
      <c r="H406" s="234"/>
      <c r="I406" s="231"/>
      <c r="J406" s="38"/>
      <c r="K406" s="224"/>
      <c r="L406" s="37"/>
      <c r="M406" s="37"/>
      <c r="N406" s="16"/>
      <c r="O406" s="16"/>
      <c r="P406" s="16"/>
      <c r="Q406" s="225"/>
      <c r="R406" s="225"/>
      <c r="S406" s="225"/>
      <c r="T406" s="225"/>
      <c r="U406" s="225"/>
      <c r="V406" s="225"/>
      <c r="W406" s="225"/>
    </row>
    <row r="407" spans="1:23" ht="16.5">
      <c r="A407" s="250"/>
      <c r="B407" s="250"/>
      <c r="C407" s="802"/>
      <c r="D407" s="803"/>
      <c r="E407" s="16"/>
      <c r="F407" s="16"/>
      <c r="G407" s="234"/>
      <c r="H407" s="234"/>
      <c r="I407" s="231"/>
      <c r="J407" s="38"/>
      <c r="K407" s="224"/>
      <c r="L407" s="37"/>
      <c r="M407" s="37"/>
      <c r="N407" s="16"/>
      <c r="O407" s="16"/>
      <c r="P407" s="16"/>
      <c r="Q407" s="225"/>
      <c r="R407" s="225"/>
      <c r="S407" s="225"/>
      <c r="T407" s="225"/>
      <c r="U407" s="225"/>
      <c r="V407" s="225"/>
      <c r="W407" s="225"/>
    </row>
    <row r="408" spans="1:23" ht="16.5">
      <c r="A408" s="250"/>
      <c r="B408" s="250" t="s">
        <v>145</v>
      </c>
      <c r="C408" s="802"/>
      <c r="D408" s="803"/>
      <c r="E408" s="16"/>
      <c r="F408" s="16"/>
      <c r="G408" s="234"/>
      <c r="H408" s="234">
        <v>200000</v>
      </c>
      <c r="I408" s="231"/>
      <c r="J408" s="38"/>
      <c r="K408" s="224"/>
      <c r="L408" s="37"/>
      <c r="M408" s="37"/>
      <c r="N408" s="16"/>
      <c r="O408" s="16"/>
      <c r="P408" s="16"/>
      <c r="Q408" s="225"/>
      <c r="R408" s="225"/>
      <c r="S408" s="225"/>
      <c r="T408" s="225"/>
      <c r="U408" s="225"/>
      <c r="V408" s="225"/>
      <c r="W408" s="225"/>
    </row>
    <row r="409" spans="1:23" ht="16.5">
      <c r="A409" s="250"/>
      <c r="B409" s="250" t="s">
        <v>146</v>
      </c>
      <c r="C409" s="802"/>
      <c r="D409" s="803"/>
      <c r="E409" s="16"/>
      <c r="F409" s="16"/>
      <c r="G409" s="234"/>
      <c r="H409" s="234">
        <f>H408-D197+5000</f>
        <v>118364</v>
      </c>
      <c r="I409" s="231"/>
      <c r="J409" s="38"/>
      <c r="K409" s="224"/>
      <c r="L409" s="37"/>
      <c r="M409" s="37"/>
      <c r="N409" s="16"/>
      <c r="O409" s="16"/>
      <c r="P409" s="16"/>
      <c r="Q409" s="225"/>
      <c r="R409" s="225"/>
      <c r="S409" s="225"/>
      <c r="T409" s="225"/>
      <c r="U409" s="225"/>
      <c r="V409" s="225"/>
      <c r="W409" s="225"/>
    </row>
    <row r="410" spans="1:23" ht="15.75">
      <c r="A410" s="157"/>
      <c r="B410" s="157"/>
      <c r="C410" s="247"/>
      <c r="D410" s="18"/>
      <c r="E410" s="16"/>
      <c r="F410" s="16"/>
      <c r="G410" s="234"/>
      <c r="H410" s="234"/>
      <c r="I410" s="231"/>
      <c r="J410" s="38"/>
      <c r="K410" s="224"/>
      <c r="L410" s="37"/>
      <c r="M410" s="37"/>
      <c r="N410" s="16"/>
      <c r="O410" s="16"/>
      <c r="P410" s="16"/>
      <c r="Q410" s="225"/>
      <c r="R410" s="225"/>
      <c r="S410" s="225"/>
      <c r="T410" s="225"/>
      <c r="U410" s="225"/>
      <c r="V410" s="225"/>
      <c r="W410" s="225"/>
    </row>
    <row r="411" spans="1:23" ht="16.5">
      <c r="A411" s="250"/>
      <c r="B411" s="250" t="s">
        <v>423</v>
      </c>
      <c r="C411" s="802"/>
      <c r="D411" s="295"/>
      <c r="E411" s="16"/>
      <c r="F411" s="16"/>
      <c r="G411" s="234"/>
      <c r="H411" s="234">
        <v>200000</v>
      </c>
      <c r="I411" s="231"/>
      <c r="J411" s="38"/>
      <c r="K411" s="224"/>
      <c r="L411" s="37"/>
      <c r="M411" s="37"/>
      <c r="N411" s="16"/>
      <c r="O411" s="16"/>
      <c r="P411" s="16"/>
      <c r="Q411" s="225"/>
      <c r="R411" s="225"/>
      <c r="S411" s="225"/>
      <c r="T411" s="225"/>
      <c r="U411" s="225"/>
      <c r="V411" s="225"/>
      <c r="W411" s="225"/>
    </row>
    <row r="412" spans="1:23" ht="16.5">
      <c r="A412" s="250"/>
      <c r="B412" s="250" t="s">
        <v>146</v>
      </c>
      <c r="C412" s="802"/>
      <c r="D412" s="295"/>
      <c r="E412" s="16"/>
      <c r="F412" s="16"/>
      <c r="G412" s="234"/>
      <c r="H412" s="234">
        <f>H411-D253</f>
        <v>144445.51</v>
      </c>
      <c r="I412" s="231"/>
      <c r="J412" s="38"/>
      <c r="K412" s="224"/>
      <c r="L412" s="37"/>
      <c r="M412" s="37"/>
      <c r="N412" s="16"/>
      <c r="O412" s="16"/>
      <c r="P412" s="16"/>
      <c r="Q412" s="225"/>
      <c r="R412" s="225"/>
      <c r="S412" s="225"/>
      <c r="T412" s="225"/>
      <c r="U412" s="225"/>
      <c r="V412" s="225"/>
      <c r="W412" s="225"/>
    </row>
    <row r="413" spans="1:23" ht="15.75">
      <c r="A413" s="157"/>
      <c r="B413" s="157"/>
      <c r="C413" s="247"/>
      <c r="D413" s="18"/>
      <c r="E413" s="16"/>
      <c r="F413" s="16"/>
      <c r="G413" s="234"/>
      <c r="H413" s="234"/>
      <c r="I413" s="231"/>
      <c r="J413" s="38"/>
      <c r="K413" s="224"/>
      <c r="L413" s="37"/>
      <c r="M413" s="37"/>
      <c r="N413" s="16"/>
      <c r="O413" s="16"/>
      <c r="P413" s="16"/>
      <c r="Q413" s="225"/>
      <c r="R413" s="225"/>
      <c r="S413" s="225"/>
      <c r="T413" s="225"/>
      <c r="U413" s="225"/>
      <c r="V413" s="225"/>
      <c r="W413" s="225"/>
    </row>
    <row r="414" spans="1:23" ht="15.75">
      <c r="A414" s="157"/>
      <c r="B414" s="157"/>
      <c r="C414" s="247"/>
      <c r="D414" s="18"/>
      <c r="E414" s="16"/>
      <c r="F414" s="16"/>
      <c r="G414" s="234"/>
      <c r="H414" s="234"/>
      <c r="I414" s="231"/>
      <c r="J414" s="38"/>
      <c r="K414" s="224"/>
      <c r="L414" s="37"/>
      <c r="M414" s="37"/>
      <c r="N414" s="16"/>
      <c r="O414" s="16"/>
      <c r="P414" s="16"/>
      <c r="Q414" s="225"/>
      <c r="R414" s="225"/>
      <c r="S414" s="225"/>
      <c r="T414" s="225"/>
      <c r="U414" s="225"/>
      <c r="V414" s="225"/>
      <c r="W414" s="225"/>
    </row>
    <row r="415" spans="1:23" ht="16.5">
      <c r="A415" s="801" t="s">
        <v>422</v>
      </c>
      <c r="B415" s="250"/>
      <c r="C415" s="802"/>
      <c r="D415" s="19"/>
      <c r="E415" s="19"/>
      <c r="F415" s="19"/>
      <c r="G415" s="234"/>
      <c r="H415" s="234">
        <f>H418+H421</f>
        <v>1058000</v>
      </c>
      <c r="I415" s="231"/>
      <c r="J415" s="38"/>
      <c r="K415" s="224"/>
      <c r="L415" s="37"/>
      <c r="M415" s="37"/>
      <c r="N415" s="16"/>
      <c r="O415" s="16"/>
      <c r="P415" s="16"/>
      <c r="Q415" s="225"/>
      <c r="R415" s="225"/>
      <c r="S415" s="225"/>
      <c r="T415" s="225"/>
      <c r="U415" s="225"/>
      <c r="V415" s="225"/>
      <c r="W415" s="225"/>
    </row>
    <row r="416" spans="1:23" ht="16.5">
      <c r="A416" s="250" t="s">
        <v>143</v>
      </c>
      <c r="B416" s="250"/>
      <c r="C416" s="802"/>
      <c r="D416" s="19"/>
      <c r="E416" s="16"/>
      <c r="F416" s="16"/>
      <c r="G416" s="234"/>
      <c r="H416" s="234">
        <f>H419+H422</f>
        <v>358000</v>
      </c>
      <c r="I416" s="231"/>
      <c r="J416" s="38"/>
      <c r="K416" s="224"/>
      <c r="L416" s="37"/>
      <c r="M416" s="37"/>
      <c r="N416" s="16"/>
      <c r="O416" s="16"/>
      <c r="P416" s="16"/>
      <c r="Q416" s="225"/>
      <c r="R416" s="225"/>
      <c r="S416" s="225"/>
      <c r="T416" s="225"/>
      <c r="U416" s="225"/>
      <c r="V416" s="225"/>
      <c r="W416" s="225"/>
    </row>
    <row r="417" spans="1:23" ht="16.5">
      <c r="A417" s="250"/>
      <c r="B417" s="250" t="s">
        <v>67</v>
      </c>
      <c r="C417" s="802"/>
      <c r="D417" s="19"/>
      <c r="E417" s="16"/>
      <c r="F417" s="16"/>
      <c r="G417" s="234"/>
      <c r="H417" s="234"/>
      <c r="I417" s="231"/>
      <c r="J417" s="38"/>
      <c r="K417" s="224"/>
      <c r="L417" s="37"/>
      <c r="M417" s="37"/>
      <c r="N417" s="16"/>
      <c r="O417" s="16"/>
      <c r="P417" s="16"/>
      <c r="Q417" s="225"/>
      <c r="R417" s="225"/>
      <c r="S417" s="225"/>
      <c r="T417" s="225"/>
      <c r="U417" s="225"/>
      <c r="V417" s="225"/>
      <c r="W417" s="225"/>
    </row>
    <row r="418" spans="1:23" ht="16.5">
      <c r="A418" s="250"/>
      <c r="B418" s="250" t="s">
        <v>145</v>
      </c>
      <c r="C418" s="802"/>
      <c r="D418" s="803"/>
      <c r="E418" s="16"/>
      <c r="F418" s="16"/>
      <c r="G418" s="234"/>
      <c r="H418" s="234">
        <v>400000</v>
      </c>
      <c r="I418" s="231"/>
      <c r="J418" s="38"/>
      <c r="K418" s="224"/>
      <c r="L418" s="37"/>
      <c r="M418" s="37"/>
      <c r="N418" s="16"/>
      <c r="O418" s="16"/>
      <c r="P418" s="16"/>
      <c r="Q418" s="225"/>
      <c r="R418" s="225"/>
      <c r="S418" s="225"/>
      <c r="T418" s="225"/>
      <c r="U418" s="225"/>
      <c r="V418" s="225"/>
      <c r="W418" s="225"/>
    </row>
    <row r="419" spans="1:23" ht="16.5">
      <c r="A419" s="250"/>
      <c r="B419" s="250" t="s">
        <v>146</v>
      </c>
      <c r="C419" s="802"/>
      <c r="D419" s="803"/>
      <c r="E419" s="16"/>
      <c r="F419" s="16"/>
      <c r="G419" s="234"/>
      <c r="H419" s="234">
        <f>H418-D198</f>
        <v>200000</v>
      </c>
      <c r="I419" s="231"/>
      <c r="J419" s="38"/>
      <c r="K419" s="224"/>
      <c r="L419" s="37"/>
      <c r="M419" s="37"/>
      <c r="N419" s="16"/>
      <c r="O419" s="16"/>
      <c r="P419" s="16"/>
      <c r="Q419" s="225"/>
      <c r="R419" s="225"/>
      <c r="S419" s="225"/>
      <c r="T419" s="225"/>
      <c r="U419" s="225"/>
      <c r="V419" s="225"/>
      <c r="W419" s="225"/>
    </row>
    <row r="420" spans="1:23" ht="16.5">
      <c r="A420" s="250"/>
      <c r="B420" s="250"/>
      <c r="C420" s="251"/>
      <c r="D420" s="19"/>
      <c r="E420" s="16"/>
      <c r="F420" s="16"/>
      <c r="G420" s="234"/>
      <c r="H420" s="234"/>
      <c r="I420" s="231"/>
      <c r="J420" s="38"/>
      <c r="K420" s="224"/>
      <c r="L420" s="37"/>
      <c r="M420" s="37"/>
      <c r="N420" s="16"/>
      <c r="O420" s="16"/>
      <c r="P420" s="16"/>
      <c r="Q420" s="225"/>
      <c r="R420" s="225"/>
      <c r="S420" s="225"/>
      <c r="T420" s="225"/>
      <c r="U420" s="225"/>
      <c r="V420" s="225"/>
      <c r="W420" s="225"/>
    </row>
    <row r="421" spans="1:23" ht="16.5">
      <c r="A421" s="250"/>
      <c r="B421" s="250" t="s">
        <v>423</v>
      </c>
      <c r="C421" s="802"/>
      <c r="D421" s="295"/>
      <c r="E421" s="16"/>
      <c r="F421" s="16"/>
      <c r="G421" s="234"/>
      <c r="H421" s="234">
        <v>658000</v>
      </c>
      <c r="I421" s="231"/>
      <c r="J421" s="38"/>
      <c r="K421" s="224"/>
      <c r="L421" s="37"/>
      <c r="M421" s="37"/>
      <c r="N421" s="16"/>
      <c r="O421" s="16"/>
      <c r="P421" s="16"/>
      <c r="Q421" s="225"/>
      <c r="R421" s="225"/>
      <c r="S421" s="225"/>
      <c r="T421" s="225"/>
      <c r="U421" s="225"/>
      <c r="V421" s="225"/>
      <c r="W421" s="225"/>
    </row>
    <row r="422" spans="1:23" ht="16.5">
      <c r="A422" s="250"/>
      <c r="B422" s="250" t="s">
        <v>146</v>
      </c>
      <c r="C422" s="802"/>
      <c r="D422" s="295"/>
      <c r="E422" s="16"/>
      <c r="F422" s="16"/>
      <c r="G422" s="234"/>
      <c r="H422" s="234">
        <f>H421-D254</f>
        <v>158000</v>
      </c>
      <c r="I422" s="231"/>
      <c r="J422" s="38"/>
      <c r="K422" s="224"/>
      <c r="L422" s="37"/>
      <c r="M422" s="37"/>
      <c r="N422" s="16"/>
      <c r="O422" s="16"/>
      <c r="P422" s="16"/>
      <c r="Q422" s="225"/>
      <c r="R422" s="225"/>
      <c r="S422" s="225"/>
      <c r="T422" s="225"/>
      <c r="U422" s="225"/>
      <c r="V422" s="225"/>
      <c r="W422" s="225"/>
    </row>
    <row r="423" spans="1:23" ht="15.75">
      <c r="A423" s="157"/>
      <c r="B423" s="157"/>
      <c r="C423" s="247"/>
      <c r="D423" s="18"/>
      <c r="E423" s="16"/>
      <c r="F423" s="16"/>
      <c r="G423" s="234"/>
      <c r="H423" s="234"/>
      <c r="I423" s="231"/>
      <c r="J423" s="38"/>
      <c r="K423" s="224"/>
      <c r="L423" s="37"/>
      <c r="M423" s="37"/>
      <c r="N423" s="16"/>
      <c r="O423" s="16"/>
      <c r="P423" s="16"/>
      <c r="Q423" s="225"/>
      <c r="R423" s="225"/>
      <c r="S423" s="225"/>
      <c r="T423" s="225"/>
      <c r="U423" s="225"/>
      <c r="V423" s="225"/>
      <c r="W423" s="225"/>
    </row>
    <row r="424" spans="1:23" ht="15.75">
      <c r="A424" s="157"/>
      <c r="B424" s="157"/>
      <c r="C424" s="247"/>
      <c r="D424" s="18"/>
      <c r="E424" s="16"/>
      <c r="F424" s="16"/>
      <c r="G424" s="234"/>
      <c r="H424" s="234"/>
      <c r="I424" s="231"/>
      <c r="J424" s="38"/>
      <c r="K424" s="224"/>
      <c r="L424" s="37"/>
      <c r="M424" s="37"/>
      <c r="N424" s="16"/>
      <c r="O424" s="16"/>
      <c r="P424" s="16"/>
      <c r="Q424" s="225"/>
      <c r="R424" s="225"/>
      <c r="S424" s="225"/>
      <c r="T424" s="225"/>
      <c r="U424" s="225"/>
      <c r="V424" s="225"/>
      <c r="W424" s="225"/>
    </row>
    <row r="425" spans="1:13" ht="16.5" customHeight="1">
      <c r="A425" s="185" t="s">
        <v>148</v>
      </c>
      <c r="B425" s="185"/>
      <c r="C425" s="296"/>
      <c r="D425" s="297"/>
      <c r="E425" s="297"/>
      <c r="F425" s="298"/>
      <c r="G425" s="297"/>
      <c r="H425" s="234"/>
      <c r="I425" s="158"/>
      <c r="J425" s="1"/>
      <c r="K425" s="299"/>
      <c r="L425" s="4"/>
      <c r="M425" s="4"/>
    </row>
    <row r="426" spans="1:13" ht="16.5" customHeight="1">
      <c r="A426" s="185"/>
      <c r="B426" s="185"/>
      <c r="C426" s="296"/>
      <c r="D426" s="297"/>
      <c r="E426" s="297"/>
      <c r="F426" s="298"/>
      <c r="G426" s="297"/>
      <c r="H426" s="234"/>
      <c r="I426" s="158"/>
      <c r="J426" s="1"/>
      <c r="K426" s="299"/>
      <c r="L426" s="4"/>
      <c r="M426" s="4"/>
    </row>
    <row r="427" spans="1:13" ht="16.5" customHeight="1">
      <c r="A427" s="185"/>
      <c r="B427" s="185"/>
      <c r="C427" s="296"/>
      <c r="D427" s="297"/>
      <c r="E427" s="297"/>
      <c r="F427" s="298"/>
      <c r="G427" s="297"/>
      <c r="H427" s="234"/>
      <c r="I427" s="158"/>
      <c r="J427" s="1"/>
      <c r="K427" s="299"/>
      <c r="L427" s="4"/>
      <c r="M427" s="4"/>
    </row>
    <row r="428" spans="1:13" ht="18" customHeight="1">
      <c r="A428" s="300" t="s">
        <v>149</v>
      </c>
      <c r="B428" s="300"/>
      <c r="C428" s="301"/>
      <c r="D428" s="302"/>
      <c r="E428" s="302"/>
      <c r="F428" s="303"/>
      <c r="G428" s="302"/>
      <c r="H428" s="17"/>
      <c r="I428" s="158"/>
      <c r="J428" s="1"/>
      <c r="K428" s="299"/>
      <c r="L428" s="4"/>
      <c r="M428" s="4"/>
    </row>
    <row r="429" spans="1:13" ht="18" customHeight="1">
      <c r="A429" s="300"/>
      <c r="B429" s="300"/>
      <c r="C429" s="301"/>
      <c r="D429" s="302"/>
      <c r="E429" s="302"/>
      <c r="F429" s="303"/>
      <c r="G429" s="302"/>
      <c r="H429" s="17"/>
      <c r="I429" s="158"/>
      <c r="J429" s="1"/>
      <c r="K429" s="299"/>
      <c r="L429" s="4"/>
      <c r="M429" s="4"/>
    </row>
    <row r="430" spans="1:13" ht="18" customHeight="1">
      <c r="A430" s="167"/>
      <c r="B430" s="233"/>
      <c r="C430" s="294"/>
      <c r="D430" s="295"/>
      <c r="E430" s="15"/>
      <c r="F430" s="15"/>
      <c r="G430" s="15"/>
      <c r="H430" s="17"/>
      <c r="I430" s="158"/>
      <c r="J430" s="1"/>
      <c r="K430" s="299"/>
      <c r="L430" s="4"/>
      <c r="M430" s="4"/>
    </row>
    <row r="431" spans="1:13" ht="16.5" customHeight="1">
      <c r="A431" s="185" t="s">
        <v>150</v>
      </c>
      <c r="B431" s="185"/>
      <c r="C431" s="296"/>
      <c r="D431" s="297"/>
      <c r="E431" s="297"/>
      <c r="F431" s="298"/>
      <c r="G431" s="297"/>
      <c r="H431" s="234"/>
      <c r="I431" s="158"/>
      <c r="J431" s="1"/>
      <c r="K431" s="299"/>
      <c r="L431" s="4"/>
      <c r="M431" s="4"/>
    </row>
    <row r="432" spans="1:13" ht="16.5" customHeight="1">
      <c r="A432" s="185"/>
      <c r="B432" s="185"/>
      <c r="C432" s="296"/>
      <c r="D432" s="297"/>
      <c r="E432" s="297"/>
      <c r="F432" s="298"/>
      <c r="G432" s="297"/>
      <c r="H432" s="234"/>
      <c r="I432" s="158"/>
      <c r="J432" s="1"/>
      <c r="K432" s="299"/>
      <c r="L432" s="4"/>
      <c r="M432" s="4"/>
    </row>
    <row r="433" spans="1:13" ht="18.75">
      <c r="A433" s="300"/>
      <c r="B433" s="300"/>
      <c r="C433" s="301"/>
      <c r="D433" s="302"/>
      <c r="E433" s="302"/>
      <c r="F433" s="303"/>
      <c r="G433" s="302"/>
      <c r="H433" s="17"/>
      <c r="I433" s="304"/>
      <c r="J433" s="1"/>
      <c r="K433" s="299"/>
      <c r="L433" s="2"/>
      <c r="M433" s="2"/>
    </row>
    <row r="434" spans="1:13" ht="18.75">
      <c r="A434" s="300" t="s">
        <v>151</v>
      </c>
      <c r="B434" s="300"/>
      <c r="C434" s="301"/>
      <c r="D434" s="302"/>
      <c r="E434" s="302"/>
      <c r="F434" s="303"/>
      <c r="G434" s="302"/>
      <c r="I434" s="304"/>
      <c r="J434" s="1"/>
      <c r="K434" s="299"/>
      <c r="L434" s="2"/>
      <c r="M434" s="2"/>
    </row>
    <row r="435" spans="1:13" ht="18.75">
      <c r="A435" s="300"/>
      <c r="B435" s="300"/>
      <c r="C435" s="301"/>
      <c r="D435" s="302"/>
      <c r="E435" s="302"/>
      <c r="F435" s="303"/>
      <c r="G435" s="302"/>
      <c r="I435" s="304"/>
      <c r="J435" s="1"/>
      <c r="K435" s="299"/>
      <c r="L435" s="2"/>
      <c r="M435" s="2"/>
    </row>
    <row r="436" spans="1:13" ht="18.75">
      <c r="A436" s="300"/>
      <c r="B436" s="300"/>
      <c r="C436" s="301"/>
      <c r="D436" s="302"/>
      <c r="E436" s="302"/>
      <c r="F436" s="303"/>
      <c r="G436" s="302"/>
      <c r="I436" s="304"/>
      <c r="J436" s="1"/>
      <c r="K436" s="299"/>
      <c r="L436" s="2"/>
      <c r="M436" s="2"/>
    </row>
    <row r="437" spans="1:13" ht="18.75">
      <c r="A437" s="300"/>
      <c r="B437" s="300"/>
      <c r="C437" s="301"/>
      <c r="D437" s="302"/>
      <c r="E437" s="302"/>
      <c r="F437" s="303"/>
      <c r="G437" s="302"/>
      <c r="I437" s="304"/>
      <c r="J437" s="1"/>
      <c r="K437" s="299"/>
      <c r="L437" s="2"/>
      <c r="M437" s="2"/>
    </row>
    <row r="438" spans="1:11" ht="18.75">
      <c r="A438" s="182"/>
      <c r="B438" s="182"/>
      <c r="C438" s="183"/>
      <c r="D438" s="305"/>
      <c r="E438" s="305"/>
      <c r="F438" s="306" t="s">
        <v>152</v>
      </c>
      <c r="G438" s="305"/>
      <c r="I438" s="158"/>
      <c r="K438" s="160"/>
    </row>
    <row r="439" spans="1:11" ht="18.75">
      <c r="A439" s="182"/>
      <c r="B439" s="182"/>
      <c r="C439" s="183"/>
      <c r="D439" s="305"/>
      <c r="E439" s="305"/>
      <c r="F439" s="306" t="s">
        <v>153</v>
      </c>
      <c r="G439" s="305"/>
      <c r="I439" s="158"/>
      <c r="K439" s="160"/>
    </row>
    <row r="440" spans="1:11" ht="18.75">
      <c r="A440" s="182"/>
      <c r="B440" s="182"/>
      <c r="C440" s="183"/>
      <c r="D440" s="305"/>
      <c r="E440" s="305"/>
      <c r="F440" s="306"/>
      <c r="G440" s="305"/>
      <c r="I440" s="158"/>
      <c r="K440" s="160"/>
    </row>
    <row r="441" spans="1:11" ht="19.5">
      <c r="A441" s="182"/>
      <c r="B441" s="182"/>
      <c r="C441" s="183"/>
      <c r="D441" s="305"/>
      <c r="E441" s="305"/>
      <c r="F441" s="307" t="s">
        <v>154</v>
      </c>
      <c r="G441" s="305"/>
      <c r="I441" s="158"/>
      <c r="K441" s="160"/>
    </row>
    <row r="442" spans="1:11" ht="18.75">
      <c r="A442" s="154"/>
      <c r="B442" s="154"/>
      <c r="C442" s="154"/>
      <c r="I442" s="158"/>
      <c r="K442" s="160"/>
    </row>
    <row r="443" spans="1:11" ht="18.75">
      <c r="A443" s="154"/>
      <c r="B443" s="154"/>
      <c r="C443" s="154"/>
      <c r="I443" s="158"/>
      <c r="K443" s="160"/>
    </row>
    <row r="444" spans="1:11" ht="18.75">
      <c r="A444" s="154"/>
      <c r="B444" s="154"/>
      <c r="C444" s="154"/>
      <c r="I444" s="158"/>
      <c r="K444" s="160"/>
    </row>
  </sheetData>
  <sheetProtection/>
  <printOptions/>
  <pageMargins left="0.1968503937007874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56"/>
  <sheetViews>
    <sheetView zoomScalePageLayoutView="0" workbookViewId="0" topLeftCell="A1">
      <selection activeCell="D144" sqref="D144"/>
    </sheetView>
  </sheetViews>
  <sheetFormatPr defaultColWidth="9.140625" defaultRowHeight="12.75"/>
  <cols>
    <col min="1" max="1" width="4.57421875" style="332" customWidth="1"/>
    <col min="2" max="2" width="5.140625" style="136" customWidth="1"/>
    <col min="3" max="3" width="6.57421875" style="136" customWidth="1"/>
    <col min="4" max="4" width="5.28125" style="545" customWidth="1"/>
    <col min="5" max="5" width="48.57421875" style="138" customWidth="1"/>
    <col min="6" max="6" width="14.8515625" style="332" customWidth="1"/>
    <col min="7" max="7" width="13.421875" style="332" customWidth="1"/>
    <col min="8" max="8" width="7.421875" style="136" customWidth="1"/>
    <col min="9" max="9" width="20.8515625" style="136" customWidth="1"/>
    <col min="10" max="10" width="14.7109375" style="136" customWidth="1"/>
    <col min="11" max="16384" width="9.140625" style="136" customWidth="1"/>
  </cols>
  <sheetData>
    <row r="1" spans="1:7" ht="20.25">
      <c r="A1" s="466"/>
      <c r="B1" s="50"/>
      <c r="C1" s="50"/>
      <c r="D1" s="466"/>
      <c r="E1" s="115"/>
      <c r="F1" s="331" t="s">
        <v>332</v>
      </c>
      <c r="G1" s="310"/>
    </row>
    <row r="2" spans="1:7" ht="18.75">
      <c r="A2" s="466"/>
      <c r="B2" s="50"/>
      <c r="C2" s="50"/>
      <c r="D2" s="466"/>
      <c r="E2" s="115"/>
      <c r="F2" s="181" t="s">
        <v>333</v>
      </c>
      <c r="G2" s="310"/>
    </row>
    <row r="3" spans="1:7" ht="18.75">
      <c r="A3" s="466"/>
      <c r="B3" s="50"/>
      <c r="C3" s="50"/>
      <c r="D3" s="466"/>
      <c r="E3" s="115"/>
      <c r="F3" s="181" t="s">
        <v>153</v>
      </c>
      <c r="G3" s="310"/>
    </row>
    <row r="4" spans="1:7" ht="15.75">
      <c r="A4" s="466"/>
      <c r="B4" s="50"/>
      <c r="C4" s="50"/>
      <c r="D4" s="466"/>
      <c r="E4" s="115"/>
      <c r="F4" s="1" t="s">
        <v>334</v>
      </c>
      <c r="G4" s="310"/>
    </row>
    <row r="5" spans="1:7" ht="12.75">
      <c r="A5" s="466"/>
      <c r="B5" s="50"/>
      <c r="C5" s="50"/>
      <c r="D5" s="466"/>
      <c r="E5" s="115"/>
      <c r="F5" s="310"/>
      <c r="G5" s="310"/>
    </row>
    <row r="6" spans="1:7" ht="12.75">
      <c r="A6" s="466"/>
      <c r="B6" s="50"/>
      <c r="C6" s="50"/>
      <c r="D6" s="466"/>
      <c r="E6" s="115"/>
      <c r="F6" s="310"/>
      <c r="G6" s="310"/>
    </row>
    <row r="7" spans="1:7" ht="19.5">
      <c r="A7" s="466"/>
      <c r="B7" s="52"/>
      <c r="C7" s="53" t="s">
        <v>267</v>
      </c>
      <c r="D7" s="467"/>
      <c r="E7" s="116"/>
      <c r="F7" s="468"/>
      <c r="G7" s="468"/>
    </row>
    <row r="8" spans="1:7" ht="19.5">
      <c r="A8" s="466"/>
      <c r="B8" s="52"/>
      <c r="C8" s="53" t="s">
        <v>268</v>
      </c>
      <c r="D8" s="467"/>
      <c r="E8" s="116"/>
      <c r="F8" s="468"/>
      <c r="G8" s="469"/>
    </row>
    <row r="9" spans="1:7" ht="18.75">
      <c r="A9" s="466"/>
      <c r="B9" s="52"/>
      <c r="C9" s="54"/>
      <c r="D9" s="467"/>
      <c r="E9" s="116"/>
      <c r="F9" s="468"/>
      <c r="G9" s="468"/>
    </row>
    <row r="10" spans="1:7" ht="12.75">
      <c r="A10" s="466"/>
      <c r="B10" s="52" t="s">
        <v>68</v>
      </c>
      <c r="C10" s="55"/>
      <c r="D10" s="470"/>
      <c r="E10" s="116"/>
      <c r="F10" s="471" t="s">
        <v>78</v>
      </c>
      <c r="G10" s="471"/>
    </row>
    <row r="11" spans="1:7" ht="18.75" customHeight="1">
      <c r="A11" s="472"/>
      <c r="B11" s="117"/>
      <c r="C11" s="56"/>
      <c r="D11" s="473"/>
      <c r="E11" s="118"/>
      <c r="F11" s="474" t="s">
        <v>269</v>
      </c>
      <c r="G11" s="475"/>
    </row>
    <row r="12" spans="1:7" ht="16.5" customHeight="1">
      <c r="A12" s="322" t="s">
        <v>109</v>
      </c>
      <c r="B12" s="119" t="s">
        <v>79</v>
      </c>
      <c r="C12" s="57" t="s">
        <v>76</v>
      </c>
      <c r="D12" s="57" t="s">
        <v>71</v>
      </c>
      <c r="E12" s="120" t="s">
        <v>80</v>
      </c>
      <c r="F12" s="476"/>
      <c r="G12" s="477" t="s">
        <v>67</v>
      </c>
    </row>
    <row r="13" spans="1:10" ht="46.5" customHeight="1">
      <c r="A13" s="478"/>
      <c r="B13" s="121"/>
      <c r="C13" s="58"/>
      <c r="D13" s="479"/>
      <c r="E13" s="122"/>
      <c r="F13" s="480" t="s">
        <v>81</v>
      </c>
      <c r="G13" s="481" t="s">
        <v>82</v>
      </c>
      <c r="I13" s="482"/>
      <c r="J13" s="482"/>
    </row>
    <row r="14" spans="1:10" ht="21" customHeight="1">
      <c r="A14" s="472"/>
      <c r="B14" s="59" t="s">
        <v>83</v>
      </c>
      <c r="C14" s="60"/>
      <c r="D14" s="483"/>
      <c r="E14" s="123"/>
      <c r="F14" s="484">
        <f>F15+F30+F36+F41+F46+F49+F74+F77+F80+F86+F102</f>
        <v>28521321.880000003</v>
      </c>
      <c r="G14" s="484">
        <f>G15+G30+G36+G41+G46+G49+G74+G77+G80+G86+G102</f>
        <v>5630793</v>
      </c>
      <c r="I14" s="485"/>
      <c r="J14" s="485"/>
    </row>
    <row r="15" spans="1:10" ht="19.5" customHeight="1">
      <c r="A15" s="311"/>
      <c r="B15" s="146">
        <v>600</v>
      </c>
      <c r="C15" s="63"/>
      <c r="D15" s="486"/>
      <c r="E15" s="124" t="s">
        <v>84</v>
      </c>
      <c r="F15" s="125">
        <f>F16</f>
        <v>8066357.05</v>
      </c>
      <c r="G15" s="148">
        <f>G16</f>
        <v>2500000</v>
      </c>
      <c r="I15" s="487"/>
      <c r="J15" s="487"/>
    </row>
    <row r="16" spans="1:7" ht="18" customHeight="1">
      <c r="A16" s="478"/>
      <c r="B16" s="100"/>
      <c r="C16" s="97">
        <v>60016</v>
      </c>
      <c r="D16" s="488"/>
      <c r="E16" s="91" t="s">
        <v>85</v>
      </c>
      <c r="F16" s="126">
        <f>SUM(F17:F29)</f>
        <v>8066357.05</v>
      </c>
      <c r="G16" s="133">
        <f>SUM(G17:G29)</f>
        <v>2500000</v>
      </c>
    </row>
    <row r="17" spans="1:9" s="319" customFormat="1" ht="26.25" customHeight="1">
      <c r="A17" s="311">
        <v>1</v>
      </c>
      <c r="B17" s="315"/>
      <c r="C17" s="817"/>
      <c r="D17" s="317">
        <v>6050</v>
      </c>
      <c r="E17" s="81" t="s">
        <v>163</v>
      </c>
      <c r="F17" s="140">
        <v>3013000</v>
      </c>
      <c r="G17" s="140">
        <v>2000000</v>
      </c>
      <c r="H17" s="318"/>
      <c r="I17" s="318"/>
    </row>
    <row r="18" spans="1:8" s="319" customFormat="1" ht="38.25" customHeight="1">
      <c r="A18" s="311">
        <v>2</v>
      </c>
      <c r="B18" s="315"/>
      <c r="C18" s="817"/>
      <c r="D18" s="317">
        <v>6050</v>
      </c>
      <c r="E18" s="320" t="s">
        <v>165</v>
      </c>
      <c r="F18" s="139">
        <v>1857.05</v>
      </c>
      <c r="G18" s="140">
        <v>0</v>
      </c>
      <c r="H18" s="318"/>
    </row>
    <row r="19" spans="1:9" s="319" customFormat="1" ht="29.25" customHeight="1">
      <c r="A19" s="311">
        <v>3</v>
      </c>
      <c r="B19" s="321"/>
      <c r="C19" s="818"/>
      <c r="D19" s="317">
        <v>6050</v>
      </c>
      <c r="E19" s="69" t="s">
        <v>270</v>
      </c>
      <c r="F19" s="139">
        <v>1500000</v>
      </c>
      <c r="G19" s="140">
        <v>0</v>
      </c>
      <c r="I19" s="318"/>
    </row>
    <row r="20" spans="1:7" s="319" customFormat="1" ht="31.5" customHeight="1">
      <c r="A20" s="311">
        <v>4</v>
      </c>
      <c r="B20" s="321"/>
      <c r="C20" s="818"/>
      <c r="D20" s="317">
        <v>6050</v>
      </c>
      <c r="E20" s="69" t="s">
        <v>271</v>
      </c>
      <c r="F20" s="139">
        <v>90000</v>
      </c>
      <c r="G20" s="140">
        <v>0</v>
      </c>
    </row>
    <row r="21" spans="1:7" s="319" customFormat="1" ht="27" customHeight="1">
      <c r="A21" s="311">
        <v>5</v>
      </c>
      <c r="B21" s="321"/>
      <c r="C21" s="818"/>
      <c r="D21" s="317">
        <v>6050</v>
      </c>
      <c r="E21" s="69" t="s">
        <v>272</v>
      </c>
      <c r="F21" s="767">
        <f>2000000-78000</f>
        <v>1922000</v>
      </c>
      <c r="G21" s="140">
        <v>100000</v>
      </c>
    </row>
    <row r="22" spans="1:7" s="319" customFormat="1" ht="23.25" customHeight="1">
      <c r="A22" s="311">
        <v>6</v>
      </c>
      <c r="B22" s="321"/>
      <c r="C22" s="818"/>
      <c r="D22" s="317">
        <v>6050</v>
      </c>
      <c r="E22" s="69" t="s">
        <v>273</v>
      </c>
      <c r="F22" s="139">
        <v>1200000</v>
      </c>
      <c r="G22" s="140">
        <v>400000</v>
      </c>
    </row>
    <row r="23" spans="1:7" s="319" customFormat="1" ht="48.75" customHeight="1">
      <c r="A23" s="311">
        <v>7</v>
      </c>
      <c r="B23" s="321"/>
      <c r="C23" s="818"/>
      <c r="D23" s="317">
        <v>6050</v>
      </c>
      <c r="E23" s="69" t="s">
        <v>274</v>
      </c>
      <c r="F23" s="767">
        <f>148000-8000</f>
        <v>140000</v>
      </c>
      <c r="G23" s="140">
        <v>0</v>
      </c>
    </row>
    <row r="24" spans="1:7" s="319" customFormat="1" ht="24.75" customHeight="1">
      <c r="A24" s="311">
        <v>8</v>
      </c>
      <c r="B24" s="321"/>
      <c r="C24" s="818"/>
      <c r="D24" s="317">
        <v>6050</v>
      </c>
      <c r="E24" s="69" t="s">
        <v>275</v>
      </c>
      <c r="F24" s="139">
        <v>45000</v>
      </c>
      <c r="G24" s="140">
        <v>0</v>
      </c>
    </row>
    <row r="25" spans="1:7" s="319" customFormat="1" ht="32.25" customHeight="1">
      <c r="A25" s="478">
        <v>9</v>
      </c>
      <c r="B25" s="321"/>
      <c r="C25" s="818"/>
      <c r="D25" s="317">
        <v>6050</v>
      </c>
      <c r="E25" s="69" t="s">
        <v>276</v>
      </c>
      <c r="F25" s="139">
        <v>500</v>
      </c>
      <c r="G25" s="140">
        <v>0</v>
      </c>
    </row>
    <row r="26" spans="1:7" s="319" customFormat="1" ht="29.25" customHeight="1">
      <c r="A26" s="478">
        <v>10</v>
      </c>
      <c r="B26" s="321"/>
      <c r="C26" s="818"/>
      <c r="D26" s="317">
        <v>6050</v>
      </c>
      <c r="E26" s="69" t="s">
        <v>277</v>
      </c>
      <c r="F26" s="139">
        <v>21000</v>
      </c>
      <c r="G26" s="140">
        <v>0</v>
      </c>
    </row>
    <row r="27" spans="1:7" s="319" customFormat="1" ht="30.75" customHeight="1">
      <c r="A27" s="478">
        <v>11</v>
      </c>
      <c r="B27" s="321"/>
      <c r="C27" s="818"/>
      <c r="D27" s="317">
        <v>6050</v>
      </c>
      <c r="E27" s="69" t="s">
        <v>278</v>
      </c>
      <c r="F27" s="139">
        <v>30000</v>
      </c>
      <c r="G27" s="140">
        <v>0</v>
      </c>
    </row>
    <row r="28" spans="1:7" s="319" customFormat="1" ht="30.75" customHeight="1">
      <c r="A28" s="478">
        <v>12</v>
      </c>
      <c r="B28" s="321"/>
      <c r="C28" s="322"/>
      <c r="D28" s="825">
        <v>6050</v>
      </c>
      <c r="E28" s="826" t="s">
        <v>443</v>
      </c>
      <c r="F28" s="767">
        <v>3000</v>
      </c>
      <c r="G28" s="798">
        <v>0</v>
      </c>
    </row>
    <row r="29" spans="1:7" s="319" customFormat="1" ht="28.5" customHeight="1">
      <c r="A29" s="478">
        <v>13</v>
      </c>
      <c r="B29" s="321"/>
      <c r="C29" s="322"/>
      <c r="D29" s="317">
        <v>6050</v>
      </c>
      <c r="E29" s="69" t="s">
        <v>279</v>
      </c>
      <c r="F29" s="139">
        <v>100000</v>
      </c>
      <c r="G29" s="140">
        <v>0</v>
      </c>
    </row>
    <row r="30" spans="1:7" ht="27" customHeight="1">
      <c r="A30" s="489"/>
      <c r="B30" s="63">
        <v>700</v>
      </c>
      <c r="C30" s="63"/>
      <c r="D30" s="486"/>
      <c r="E30" s="127" t="s">
        <v>86</v>
      </c>
      <c r="F30" s="128">
        <f>F31+F33</f>
        <v>1451843</v>
      </c>
      <c r="G30" s="131">
        <f>G31+G33</f>
        <v>0</v>
      </c>
    </row>
    <row r="31" spans="1:7" ht="27" customHeight="1">
      <c r="A31" s="311"/>
      <c r="B31" s="68"/>
      <c r="C31" s="77">
        <v>70005</v>
      </c>
      <c r="D31" s="488"/>
      <c r="E31" s="91" t="s">
        <v>87</v>
      </c>
      <c r="F31" s="126">
        <f>SUM(F32:F32)</f>
        <v>866460</v>
      </c>
      <c r="G31" s="133">
        <f>SUM(G32:G32)</f>
        <v>0</v>
      </c>
    </row>
    <row r="32" spans="1:7" ht="30" customHeight="1">
      <c r="A32" s="311">
        <v>14</v>
      </c>
      <c r="B32" s="78"/>
      <c r="C32" s="819"/>
      <c r="D32" s="317">
        <v>6060</v>
      </c>
      <c r="E32" s="69" t="s">
        <v>88</v>
      </c>
      <c r="F32" s="95">
        <v>866460</v>
      </c>
      <c r="G32" s="95">
        <v>0</v>
      </c>
    </row>
    <row r="33" spans="1:7" ht="24.75" customHeight="1">
      <c r="A33" s="311"/>
      <c r="B33" s="70"/>
      <c r="C33" s="80">
        <v>70095</v>
      </c>
      <c r="D33" s="490"/>
      <c r="E33" s="91" t="s">
        <v>89</v>
      </c>
      <c r="F33" s="126">
        <f>SUM(F34:F35)</f>
        <v>585383</v>
      </c>
      <c r="G33" s="133">
        <f>SUM(G34:G35)</f>
        <v>0</v>
      </c>
    </row>
    <row r="34" spans="1:7" ht="34.5" customHeight="1">
      <c r="A34" s="311">
        <v>15</v>
      </c>
      <c r="B34" s="70"/>
      <c r="C34" s="820"/>
      <c r="D34" s="311">
        <v>6050</v>
      </c>
      <c r="E34" s="81" t="s">
        <v>280</v>
      </c>
      <c r="F34" s="95">
        <v>574383</v>
      </c>
      <c r="G34" s="95">
        <v>0</v>
      </c>
    </row>
    <row r="35" spans="1:7" s="138" customFormat="1" ht="36.75" customHeight="1">
      <c r="A35" s="311">
        <v>16</v>
      </c>
      <c r="B35" s="78"/>
      <c r="C35" s="819"/>
      <c r="D35" s="311">
        <v>6050</v>
      </c>
      <c r="E35" s="81" t="s">
        <v>281</v>
      </c>
      <c r="F35" s="95">
        <v>11000</v>
      </c>
      <c r="G35" s="95">
        <v>0</v>
      </c>
    </row>
    <row r="36" spans="1:7" ht="27" customHeight="1">
      <c r="A36" s="491"/>
      <c r="B36" s="63">
        <v>750</v>
      </c>
      <c r="C36" s="63"/>
      <c r="D36" s="486"/>
      <c r="E36" s="89" t="s">
        <v>91</v>
      </c>
      <c r="F36" s="129">
        <f>F37+F39</f>
        <v>900000</v>
      </c>
      <c r="G36" s="492">
        <f>G37+G39</f>
        <v>0</v>
      </c>
    </row>
    <row r="37" spans="1:7" ht="30.75" customHeight="1">
      <c r="A37" s="311"/>
      <c r="B37" s="493"/>
      <c r="C37" s="80">
        <v>75023</v>
      </c>
      <c r="D37" s="490"/>
      <c r="E37" s="92" t="s">
        <v>92</v>
      </c>
      <c r="F37" s="130">
        <f>SUM(F38:F38)</f>
        <v>250000</v>
      </c>
      <c r="G37" s="494">
        <f>SUM(G38:G38)</f>
        <v>0</v>
      </c>
    </row>
    <row r="38" spans="1:7" ht="28.5" customHeight="1">
      <c r="A38" s="311">
        <v>17</v>
      </c>
      <c r="B38" s="495"/>
      <c r="C38" s="436"/>
      <c r="D38" s="496">
        <v>6060</v>
      </c>
      <c r="E38" s="141" t="s">
        <v>282</v>
      </c>
      <c r="F38" s="497">
        <v>250000</v>
      </c>
      <c r="G38" s="142">
        <v>0</v>
      </c>
    </row>
    <row r="39" spans="1:7" ht="21.75" customHeight="1">
      <c r="A39" s="311"/>
      <c r="B39" s="83"/>
      <c r="C39" s="97">
        <v>75095</v>
      </c>
      <c r="D39" s="490"/>
      <c r="E39" s="92" t="s">
        <v>89</v>
      </c>
      <c r="F39" s="130">
        <f>SUM(F40:F40)</f>
        <v>650000</v>
      </c>
      <c r="G39" s="494">
        <f>SUM(G40:G40)</f>
        <v>0</v>
      </c>
    </row>
    <row r="40" spans="1:7" ht="33" customHeight="1">
      <c r="A40" s="311">
        <v>18</v>
      </c>
      <c r="B40" s="83"/>
      <c r="C40" s="820"/>
      <c r="D40" s="498">
        <v>6050</v>
      </c>
      <c r="E40" s="81" t="s">
        <v>166</v>
      </c>
      <c r="F40" s="797">
        <f>950000-300000</f>
        <v>650000</v>
      </c>
      <c r="G40" s="95">
        <v>0</v>
      </c>
    </row>
    <row r="41" spans="1:7" ht="30" customHeight="1">
      <c r="A41" s="491"/>
      <c r="B41" s="63">
        <v>754</v>
      </c>
      <c r="C41" s="63"/>
      <c r="D41" s="491"/>
      <c r="E41" s="108" t="s">
        <v>93</v>
      </c>
      <c r="F41" s="131">
        <f>F42+F44</f>
        <v>23000</v>
      </c>
      <c r="G41" s="131">
        <f>G42+G44</f>
        <v>0</v>
      </c>
    </row>
    <row r="42" spans="1:7" ht="21.75" customHeight="1">
      <c r="A42" s="311"/>
      <c r="B42" s="86"/>
      <c r="C42" s="68">
        <v>75412</v>
      </c>
      <c r="D42" s="326"/>
      <c r="E42" s="132" t="s">
        <v>167</v>
      </c>
      <c r="F42" s="133">
        <f>F43</f>
        <v>6000</v>
      </c>
      <c r="G42" s="133">
        <f>G43</f>
        <v>0</v>
      </c>
    </row>
    <row r="43" spans="1:7" ht="27.75" customHeight="1">
      <c r="A43" s="311">
        <v>19</v>
      </c>
      <c r="B43" s="134"/>
      <c r="C43" s="84"/>
      <c r="D43" s="317">
        <v>6060</v>
      </c>
      <c r="E43" s="69" t="s">
        <v>168</v>
      </c>
      <c r="F43" s="95">
        <v>6000</v>
      </c>
      <c r="G43" s="95"/>
    </row>
    <row r="44" spans="1:7" ht="22.5" customHeight="1">
      <c r="A44" s="311"/>
      <c r="B44" s="86"/>
      <c r="C44" s="80">
        <v>75414</v>
      </c>
      <c r="D44" s="326"/>
      <c r="E44" s="132" t="s">
        <v>94</v>
      </c>
      <c r="F44" s="130">
        <f>SUM(F45)</f>
        <v>17000</v>
      </c>
      <c r="G44" s="494">
        <f>SUM(G45)</f>
        <v>0</v>
      </c>
    </row>
    <row r="45" spans="1:7" ht="26.25" customHeight="1">
      <c r="A45" s="311">
        <v>20</v>
      </c>
      <c r="B45" s="78"/>
      <c r="C45" s="85"/>
      <c r="D45" s="498">
        <v>6060</v>
      </c>
      <c r="E45" s="69" t="s">
        <v>168</v>
      </c>
      <c r="F45" s="140">
        <v>17000</v>
      </c>
      <c r="G45" s="140">
        <v>0</v>
      </c>
    </row>
    <row r="46" spans="1:7" ht="21.75" customHeight="1">
      <c r="A46" s="499"/>
      <c r="B46" s="63">
        <v>758</v>
      </c>
      <c r="C46" s="63"/>
      <c r="D46" s="486"/>
      <c r="E46" s="127" t="s">
        <v>95</v>
      </c>
      <c r="F46" s="128">
        <f>F47</f>
        <v>200000</v>
      </c>
      <c r="G46" s="131">
        <f>G47</f>
        <v>0</v>
      </c>
    </row>
    <row r="47" spans="1:7" ht="22.5" customHeight="1">
      <c r="A47" s="322"/>
      <c r="B47" s="66"/>
      <c r="C47" s="74">
        <v>75818</v>
      </c>
      <c r="D47" s="490"/>
      <c r="E47" s="92" t="s">
        <v>96</v>
      </c>
      <c r="F47" s="130">
        <f>F48</f>
        <v>200000</v>
      </c>
      <c r="G47" s="494">
        <f>G48</f>
        <v>0</v>
      </c>
    </row>
    <row r="48" spans="1:7" ht="28.5" customHeight="1">
      <c r="A48" s="322"/>
      <c r="B48" s="87"/>
      <c r="C48" s="85"/>
      <c r="D48" s="498">
        <v>6800</v>
      </c>
      <c r="E48" s="82" t="s">
        <v>97</v>
      </c>
      <c r="F48" s="798">
        <f>400000-200000</f>
        <v>200000</v>
      </c>
      <c r="G48" s="140">
        <f>500000-500000</f>
        <v>0</v>
      </c>
    </row>
    <row r="49" spans="1:7" ht="24.75" customHeight="1">
      <c r="A49" s="478"/>
      <c r="B49" s="62">
        <v>801</v>
      </c>
      <c r="C49" s="85"/>
      <c r="D49" s="498"/>
      <c r="E49" s="93" t="s">
        <v>98</v>
      </c>
      <c r="F49" s="129">
        <f>F50+F58+F63+F65</f>
        <v>1169200</v>
      </c>
      <c r="G49" s="492">
        <f>G50+G58+G63+G65</f>
        <v>0</v>
      </c>
    </row>
    <row r="50" spans="1:7" ht="24" customHeight="1">
      <c r="A50" s="498"/>
      <c r="B50" s="66"/>
      <c r="C50" s="100">
        <v>80101</v>
      </c>
      <c r="D50" s="490"/>
      <c r="E50" s="92" t="s">
        <v>99</v>
      </c>
      <c r="F50" s="130">
        <f>SUM(F51:F57)</f>
        <v>950000</v>
      </c>
      <c r="G50" s="494">
        <f>SUM(G51:G57)</f>
        <v>0</v>
      </c>
    </row>
    <row r="51" spans="1:7" ht="34.5" customHeight="1">
      <c r="A51" s="498">
        <v>21</v>
      </c>
      <c r="B51" s="86"/>
      <c r="C51" s="500"/>
      <c r="D51" s="317">
        <v>6050</v>
      </c>
      <c r="E51" s="81" t="s">
        <v>283</v>
      </c>
      <c r="F51" s="96">
        <f>40000+30000</f>
        <v>70000</v>
      </c>
      <c r="G51" s="140">
        <v>0</v>
      </c>
    </row>
    <row r="52" spans="1:9" ht="27.75" customHeight="1">
      <c r="A52" s="498">
        <v>22</v>
      </c>
      <c r="B52" s="86"/>
      <c r="C52" s="100"/>
      <c r="D52" s="317">
        <v>6050</v>
      </c>
      <c r="E52" s="69" t="s">
        <v>284</v>
      </c>
      <c r="F52" s="96">
        <v>600000</v>
      </c>
      <c r="G52" s="140">
        <v>0</v>
      </c>
      <c r="I52" s="501"/>
    </row>
    <row r="53" spans="1:7" ht="23.25" customHeight="1">
      <c r="A53" s="498">
        <v>23</v>
      </c>
      <c r="B53" s="86"/>
      <c r="C53" s="100"/>
      <c r="D53" s="502">
        <v>6050</v>
      </c>
      <c r="E53" s="503" t="s">
        <v>285</v>
      </c>
      <c r="F53" s="95">
        <v>9000</v>
      </c>
      <c r="G53" s="140">
        <v>0</v>
      </c>
    </row>
    <row r="54" spans="1:7" ht="34.5" customHeight="1">
      <c r="A54" s="498">
        <v>24</v>
      </c>
      <c r="B54" s="86"/>
      <c r="C54" s="100"/>
      <c r="D54" s="502">
        <v>6050</v>
      </c>
      <c r="E54" s="503" t="s">
        <v>286</v>
      </c>
      <c r="F54" s="95">
        <v>50000</v>
      </c>
      <c r="G54" s="140">
        <v>0</v>
      </c>
    </row>
    <row r="55" spans="1:7" ht="34.5" customHeight="1">
      <c r="A55" s="498">
        <v>25</v>
      </c>
      <c r="B55" s="86"/>
      <c r="C55" s="100"/>
      <c r="D55" s="795">
        <v>6050</v>
      </c>
      <c r="E55" s="796" t="s">
        <v>430</v>
      </c>
      <c r="F55" s="797">
        <v>200000</v>
      </c>
      <c r="G55" s="798">
        <v>0</v>
      </c>
    </row>
    <row r="56" spans="1:7" ht="24.75" customHeight="1">
      <c r="A56" s="498">
        <v>26</v>
      </c>
      <c r="B56" s="87"/>
      <c r="C56" s="79"/>
      <c r="D56" s="502">
        <v>6060</v>
      </c>
      <c r="E56" s="504" t="s">
        <v>287</v>
      </c>
      <c r="F56" s="95">
        <v>15000</v>
      </c>
      <c r="G56" s="140">
        <v>0</v>
      </c>
    </row>
    <row r="57" spans="1:7" ht="34.5" customHeight="1">
      <c r="A57" s="498">
        <v>27</v>
      </c>
      <c r="B57" s="87"/>
      <c r="C57" s="85"/>
      <c r="D57" s="502">
        <v>6060</v>
      </c>
      <c r="E57" s="504" t="s">
        <v>288</v>
      </c>
      <c r="F57" s="95">
        <v>6000</v>
      </c>
      <c r="G57" s="140">
        <v>0</v>
      </c>
    </row>
    <row r="58" spans="1:7" ht="18.75" customHeight="1">
      <c r="A58" s="498"/>
      <c r="B58" s="86"/>
      <c r="C58" s="77">
        <v>80104</v>
      </c>
      <c r="D58" s="488"/>
      <c r="E58" s="91" t="s">
        <v>100</v>
      </c>
      <c r="F58" s="126">
        <f>SUM(F59:F62)</f>
        <v>130000</v>
      </c>
      <c r="G58" s="133">
        <f>SUM(G59:G62)</f>
        <v>0</v>
      </c>
    </row>
    <row r="59" spans="1:7" s="505" customFormat="1" ht="25.5" customHeight="1">
      <c r="A59" s="498">
        <v>28</v>
      </c>
      <c r="B59" s="87"/>
      <c r="C59" s="819"/>
      <c r="D59" s="502">
        <v>6050</v>
      </c>
      <c r="E59" s="69" t="s">
        <v>289</v>
      </c>
      <c r="F59" s="766">
        <f>26000+78000</f>
        <v>104000</v>
      </c>
      <c r="G59" s="95">
        <v>0</v>
      </c>
    </row>
    <row r="60" spans="1:7" ht="30" customHeight="1">
      <c r="A60" s="498">
        <v>29</v>
      </c>
      <c r="B60" s="87"/>
      <c r="C60" s="79"/>
      <c r="D60" s="506">
        <v>6060</v>
      </c>
      <c r="E60" s="504" t="s">
        <v>290</v>
      </c>
      <c r="F60" s="95">
        <v>11000</v>
      </c>
      <c r="G60" s="140">
        <v>0</v>
      </c>
    </row>
    <row r="61" spans="1:7" ht="29.25" customHeight="1">
      <c r="A61" s="498">
        <v>30</v>
      </c>
      <c r="B61" s="87"/>
      <c r="C61" s="79"/>
      <c r="D61" s="506">
        <v>6060</v>
      </c>
      <c r="E61" s="504" t="s">
        <v>291</v>
      </c>
      <c r="F61" s="95">
        <v>7000</v>
      </c>
      <c r="G61" s="140">
        <v>0</v>
      </c>
    </row>
    <row r="62" spans="1:7" ht="30" customHeight="1">
      <c r="A62" s="498">
        <v>31</v>
      </c>
      <c r="B62" s="87"/>
      <c r="C62" s="79"/>
      <c r="D62" s="506">
        <v>6060</v>
      </c>
      <c r="E62" s="504" t="s">
        <v>292</v>
      </c>
      <c r="F62" s="95">
        <v>8000</v>
      </c>
      <c r="G62" s="140">
        <v>0</v>
      </c>
    </row>
    <row r="63" spans="1:7" ht="19.5" customHeight="1">
      <c r="A63" s="498"/>
      <c r="B63" s="87"/>
      <c r="C63" s="77">
        <v>80110</v>
      </c>
      <c r="D63" s="488"/>
      <c r="E63" s="91" t="s">
        <v>169</v>
      </c>
      <c r="F63" s="126">
        <f>F64</f>
        <v>30000</v>
      </c>
      <c r="G63" s="126">
        <f>G64</f>
        <v>0</v>
      </c>
    </row>
    <row r="64" spans="1:7" ht="31.5" customHeight="1">
      <c r="A64" s="498">
        <v>32</v>
      </c>
      <c r="B64" s="87"/>
      <c r="C64" s="100"/>
      <c r="D64" s="147">
        <v>6050</v>
      </c>
      <c r="E64" s="81" t="s">
        <v>293</v>
      </c>
      <c r="F64" s="96">
        <v>30000</v>
      </c>
      <c r="G64" s="95">
        <v>0</v>
      </c>
    </row>
    <row r="65" spans="1:7" s="328" customFormat="1" ht="22.5" customHeight="1">
      <c r="A65" s="490"/>
      <c r="B65" s="86"/>
      <c r="C65" s="77">
        <v>80148</v>
      </c>
      <c r="D65" s="488"/>
      <c r="E65" s="91" t="s">
        <v>258</v>
      </c>
      <c r="F65" s="126">
        <f>SUM(F66:F73)</f>
        <v>59200</v>
      </c>
      <c r="G65" s="133">
        <f>SUM(G66:G73)</f>
        <v>0</v>
      </c>
    </row>
    <row r="66" spans="1:7" ht="27" customHeight="1">
      <c r="A66" s="498">
        <v>33</v>
      </c>
      <c r="B66" s="87"/>
      <c r="C66" s="100"/>
      <c r="D66" s="506">
        <v>6060</v>
      </c>
      <c r="E66" s="504" t="s">
        <v>294</v>
      </c>
      <c r="F66" s="766">
        <f>12000-5400</f>
        <v>6600</v>
      </c>
      <c r="G66" s="95">
        <v>0</v>
      </c>
    </row>
    <row r="67" spans="1:7" ht="27" customHeight="1">
      <c r="A67" s="498">
        <v>34</v>
      </c>
      <c r="B67" s="87"/>
      <c r="C67" s="100"/>
      <c r="D67" s="815">
        <v>6060</v>
      </c>
      <c r="E67" s="816" t="s">
        <v>433</v>
      </c>
      <c r="F67" s="766">
        <v>5400</v>
      </c>
      <c r="G67" s="797">
        <v>0</v>
      </c>
    </row>
    <row r="68" spans="1:7" ht="27" customHeight="1">
      <c r="A68" s="498">
        <v>35</v>
      </c>
      <c r="B68" s="87"/>
      <c r="C68" s="100"/>
      <c r="D68" s="506">
        <v>6060</v>
      </c>
      <c r="E68" s="504" t="s">
        <v>295</v>
      </c>
      <c r="F68" s="96">
        <v>7000</v>
      </c>
      <c r="G68" s="95">
        <v>0</v>
      </c>
    </row>
    <row r="69" spans="1:7" ht="27" customHeight="1">
      <c r="A69" s="498">
        <v>36</v>
      </c>
      <c r="B69" s="87"/>
      <c r="C69" s="100"/>
      <c r="D69" s="506">
        <v>6060</v>
      </c>
      <c r="E69" s="504" t="s">
        <v>296</v>
      </c>
      <c r="F69" s="96">
        <v>7000</v>
      </c>
      <c r="G69" s="95">
        <v>0</v>
      </c>
    </row>
    <row r="70" spans="1:7" ht="27" customHeight="1">
      <c r="A70" s="498">
        <v>37</v>
      </c>
      <c r="B70" s="87"/>
      <c r="C70" s="100"/>
      <c r="D70" s="506">
        <v>6060</v>
      </c>
      <c r="E70" s="504" t="s">
        <v>297</v>
      </c>
      <c r="F70" s="96">
        <v>12000</v>
      </c>
      <c r="G70" s="95">
        <v>0</v>
      </c>
    </row>
    <row r="71" spans="1:7" ht="27" customHeight="1">
      <c r="A71" s="498">
        <v>38</v>
      </c>
      <c r="B71" s="87"/>
      <c r="C71" s="100"/>
      <c r="D71" s="506">
        <v>6060</v>
      </c>
      <c r="E71" s="504" t="s">
        <v>298</v>
      </c>
      <c r="F71" s="96">
        <v>7000</v>
      </c>
      <c r="G71" s="95">
        <v>0</v>
      </c>
    </row>
    <row r="72" spans="1:7" ht="27.75" customHeight="1">
      <c r="A72" s="498">
        <v>39</v>
      </c>
      <c r="B72" s="87"/>
      <c r="C72" s="79"/>
      <c r="D72" s="506">
        <v>6060</v>
      </c>
      <c r="E72" s="504" t="s">
        <v>299</v>
      </c>
      <c r="F72" s="96">
        <v>6200</v>
      </c>
      <c r="G72" s="140">
        <v>0</v>
      </c>
    </row>
    <row r="73" spans="1:7" ht="27.75" customHeight="1">
      <c r="A73" s="498">
        <v>40</v>
      </c>
      <c r="B73" s="88"/>
      <c r="C73" s="79"/>
      <c r="D73" s="506">
        <v>6060</v>
      </c>
      <c r="E73" s="504" t="s">
        <v>300</v>
      </c>
      <c r="F73" s="96">
        <v>8000</v>
      </c>
      <c r="G73" s="140">
        <v>0</v>
      </c>
    </row>
    <row r="74" spans="1:7" s="323" customFormat="1" ht="18.75" customHeight="1">
      <c r="A74" s="491"/>
      <c r="B74" s="507">
        <v>851</v>
      </c>
      <c r="C74" s="63"/>
      <c r="D74" s="508"/>
      <c r="E74" s="89" t="s">
        <v>101</v>
      </c>
      <c r="F74" s="128">
        <f>F75</f>
        <v>7500</v>
      </c>
      <c r="G74" s="131">
        <f>G75</f>
        <v>0</v>
      </c>
    </row>
    <row r="75" spans="1:7" s="328" customFormat="1" ht="19.5" customHeight="1">
      <c r="A75" s="326"/>
      <c r="B75" s="509"/>
      <c r="C75" s="80">
        <v>85154</v>
      </c>
      <c r="D75" s="326"/>
      <c r="E75" s="324" t="s">
        <v>301</v>
      </c>
      <c r="F75" s="126">
        <f>F76</f>
        <v>7500</v>
      </c>
      <c r="G75" s="149"/>
    </row>
    <row r="76" spans="1:7" ht="33.75" customHeight="1">
      <c r="A76" s="311">
        <v>41</v>
      </c>
      <c r="B76" s="134"/>
      <c r="C76" s="78"/>
      <c r="D76" s="317">
        <v>6220</v>
      </c>
      <c r="E76" s="69" t="s">
        <v>302</v>
      </c>
      <c r="F76" s="139">
        <v>7500</v>
      </c>
      <c r="G76" s="140">
        <v>0</v>
      </c>
    </row>
    <row r="77" spans="1:7" ht="20.25" customHeight="1">
      <c r="A77" s="311"/>
      <c r="B77" s="64">
        <v>852</v>
      </c>
      <c r="C77" s="63"/>
      <c r="D77" s="508"/>
      <c r="E77" s="89" t="s">
        <v>156</v>
      </c>
      <c r="F77" s="128">
        <f>F78</f>
        <v>15000</v>
      </c>
      <c r="G77" s="131">
        <f>G78</f>
        <v>0</v>
      </c>
    </row>
    <row r="78" spans="1:7" s="328" customFormat="1" ht="25.5" customHeight="1">
      <c r="A78" s="326"/>
      <c r="B78" s="67"/>
      <c r="C78" s="80">
        <v>85219</v>
      </c>
      <c r="D78" s="326"/>
      <c r="E78" s="324" t="s">
        <v>303</v>
      </c>
      <c r="F78" s="126">
        <f>F79</f>
        <v>15000</v>
      </c>
      <c r="G78" s="149"/>
    </row>
    <row r="79" spans="1:7" ht="34.5" customHeight="1">
      <c r="A79" s="311">
        <v>42</v>
      </c>
      <c r="B79" s="134"/>
      <c r="C79" s="78"/>
      <c r="D79" s="317">
        <v>6050</v>
      </c>
      <c r="E79" s="69" t="s">
        <v>304</v>
      </c>
      <c r="F79" s="139">
        <v>15000</v>
      </c>
      <c r="G79" s="140">
        <v>0</v>
      </c>
    </row>
    <row r="80" spans="1:7" ht="30" customHeight="1">
      <c r="A80" s="311"/>
      <c r="B80" s="62">
        <v>853</v>
      </c>
      <c r="C80" s="76"/>
      <c r="D80" s="510"/>
      <c r="E80" s="144" t="s">
        <v>112</v>
      </c>
      <c r="F80" s="128">
        <f>F81</f>
        <v>841981.88</v>
      </c>
      <c r="G80" s="131">
        <f>G81</f>
        <v>0</v>
      </c>
    </row>
    <row r="81" spans="1:7" ht="24" customHeight="1">
      <c r="A81" s="147"/>
      <c r="B81" s="62"/>
      <c r="C81" s="77">
        <v>85395</v>
      </c>
      <c r="D81" s="511"/>
      <c r="E81" s="91" t="s">
        <v>113</v>
      </c>
      <c r="F81" s="126">
        <f>SUM(F82:F85)</f>
        <v>841981.88</v>
      </c>
      <c r="G81" s="133">
        <f>SUM(G82:G85)</f>
        <v>0</v>
      </c>
    </row>
    <row r="82" spans="1:7" ht="34.5" customHeight="1">
      <c r="A82" s="856">
        <v>43</v>
      </c>
      <c r="B82" s="836"/>
      <c r="C82" s="100"/>
      <c r="D82" s="311">
        <v>6237</v>
      </c>
      <c r="E82" s="762" t="s">
        <v>30</v>
      </c>
      <c r="F82" s="766">
        <v>35684.6</v>
      </c>
      <c r="G82" s="133">
        <v>0</v>
      </c>
    </row>
    <row r="83" spans="1:7" ht="34.5" customHeight="1">
      <c r="A83" s="858"/>
      <c r="B83" s="836"/>
      <c r="C83" s="100"/>
      <c r="D83" s="311">
        <v>6239</v>
      </c>
      <c r="E83" s="762" t="s">
        <v>30</v>
      </c>
      <c r="F83" s="766">
        <v>6297.28</v>
      </c>
      <c r="G83" s="133">
        <v>0</v>
      </c>
    </row>
    <row r="84" spans="1:7" ht="36.75" customHeight="1">
      <c r="A84" s="837">
        <v>44</v>
      </c>
      <c r="B84" s="87"/>
      <c r="C84" s="820"/>
      <c r="D84" s="510">
        <v>6237</v>
      </c>
      <c r="E84" s="69" t="s">
        <v>305</v>
      </c>
      <c r="F84" s="139">
        <v>680000</v>
      </c>
      <c r="G84" s="140">
        <v>0</v>
      </c>
    </row>
    <row r="85" spans="1:7" ht="31.5" customHeight="1">
      <c r="A85" s="512"/>
      <c r="B85" s="88"/>
      <c r="C85" s="819"/>
      <c r="D85" s="510">
        <v>6239</v>
      </c>
      <c r="E85" s="69" t="s">
        <v>305</v>
      </c>
      <c r="F85" s="139">
        <v>120000</v>
      </c>
      <c r="G85" s="140">
        <v>0</v>
      </c>
    </row>
    <row r="86" spans="1:7" ht="30" customHeight="1">
      <c r="A86" s="491"/>
      <c r="B86" s="88">
        <v>900</v>
      </c>
      <c r="C86" s="63"/>
      <c r="D86" s="486"/>
      <c r="E86" s="127" t="s">
        <v>102</v>
      </c>
      <c r="F86" s="128">
        <f>F87+F90+F94</f>
        <v>14417509.95</v>
      </c>
      <c r="G86" s="131">
        <f>G87+G90+G94</f>
        <v>2430793</v>
      </c>
    </row>
    <row r="87" spans="1:7" ht="21" customHeight="1">
      <c r="A87" s="491"/>
      <c r="B87" s="87"/>
      <c r="C87" s="70">
        <v>90002</v>
      </c>
      <c r="D87" s="490"/>
      <c r="E87" s="91" t="s">
        <v>114</v>
      </c>
      <c r="F87" s="126">
        <f>SUM(F88:F89)</f>
        <v>42000</v>
      </c>
      <c r="G87" s="133">
        <f>SUM(G88:G89)</f>
        <v>42000</v>
      </c>
    </row>
    <row r="88" spans="1:7" ht="36" customHeight="1">
      <c r="A88" s="311">
        <v>45</v>
      </c>
      <c r="B88" s="134"/>
      <c r="C88" s="62"/>
      <c r="D88" s="317">
        <v>6220</v>
      </c>
      <c r="E88" s="90" t="s">
        <v>115</v>
      </c>
      <c r="F88" s="463">
        <v>12000</v>
      </c>
      <c r="G88" s="513">
        <v>12000</v>
      </c>
    </row>
    <row r="89" spans="1:7" ht="36" customHeight="1">
      <c r="A89" s="311">
        <v>46</v>
      </c>
      <c r="B89" s="134"/>
      <c r="C89" s="88"/>
      <c r="D89" s="317">
        <v>6230</v>
      </c>
      <c r="E89" s="101" t="s">
        <v>115</v>
      </c>
      <c r="F89" s="463">
        <v>30000</v>
      </c>
      <c r="G89" s="513">
        <v>30000</v>
      </c>
    </row>
    <row r="90" spans="1:7" ht="29.25" customHeight="1">
      <c r="A90" s="311"/>
      <c r="B90" s="70"/>
      <c r="C90" s="80">
        <v>90015</v>
      </c>
      <c r="D90" s="490"/>
      <c r="E90" s="91" t="s">
        <v>103</v>
      </c>
      <c r="F90" s="126">
        <f>SUM(F91:F93)</f>
        <v>3761917.78</v>
      </c>
      <c r="G90" s="133">
        <f>SUM(G91:G93)</f>
        <v>0</v>
      </c>
    </row>
    <row r="91" spans="1:7" ht="33" customHeight="1">
      <c r="A91" s="311">
        <v>47</v>
      </c>
      <c r="B91" s="71"/>
      <c r="C91" s="821"/>
      <c r="D91" s="496">
        <v>6050</v>
      </c>
      <c r="E91" s="514" t="s">
        <v>170</v>
      </c>
      <c r="F91" s="463">
        <v>1149.61</v>
      </c>
      <c r="G91" s="513">
        <v>0</v>
      </c>
    </row>
    <row r="92" spans="1:7" ht="24.75" customHeight="1">
      <c r="A92" s="311">
        <v>48</v>
      </c>
      <c r="B92" s="71"/>
      <c r="C92" s="821"/>
      <c r="D92" s="496">
        <v>6050</v>
      </c>
      <c r="E92" s="101" t="s">
        <v>171</v>
      </c>
      <c r="F92" s="463">
        <v>442.17</v>
      </c>
      <c r="G92" s="513">
        <v>0</v>
      </c>
    </row>
    <row r="93" spans="1:7" ht="33.75" customHeight="1">
      <c r="A93" s="311">
        <v>49</v>
      </c>
      <c r="B93" s="71"/>
      <c r="C93" s="821"/>
      <c r="D93" s="496">
        <v>6050</v>
      </c>
      <c r="E93" s="101" t="s">
        <v>306</v>
      </c>
      <c r="F93" s="463">
        <f>3760327-2+1</f>
        <v>3760326</v>
      </c>
      <c r="G93" s="513">
        <v>0</v>
      </c>
    </row>
    <row r="94" spans="1:7" ht="30.75" customHeight="1">
      <c r="A94" s="311" t="s">
        <v>68</v>
      </c>
      <c r="B94" s="70"/>
      <c r="C94" s="80">
        <v>90095</v>
      </c>
      <c r="D94" s="490"/>
      <c r="E94" s="91" t="s">
        <v>89</v>
      </c>
      <c r="F94" s="126">
        <f>SUM(F95:F101)</f>
        <v>10613592.17</v>
      </c>
      <c r="G94" s="133">
        <f>SUM(G95:G101)</f>
        <v>2388793</v>
      </c>
    </row>
    <row r="95" spans="1:7" s="505" customFormat="1" ht="33" customHeight="1">
      <c r="A95" s="472">
        <v>50</v>
      </c>
      <c r="B95" s="94"/>
      <c r="C95" s="821"/>
      <c r="D95" s="317">
        <v>6010</v>
      </c>
      <c r="E95" s="69" t="s">
        <v>307</v>
      </c>
      <c r="F95" s="96">
        <v>182470</v>
      </c>
      <c r="G95" s="95">
        <v>175999</v>
      </c>
    </row>
    <row r="96" spans="1:7" s="505" customFormat="1" ht="32.25" customHeight="1">
      <c r="A96" s="472">
        <v>51</v>
      </c>
      <c r="B96" s="94"/>
      <c r="C96" s="821"/>
      <c r="D96" s="498">
        <v>6010</v>
      </c>
      <c r="E96" s="69" t="s">
        <v>308</v>
      </c>
      <c r="F96" s="96">
        <v>328000</v>
      </c>
      <c r="G96" s="95">
        <v>328000</v>
      </c>
    </row>
    <row r="97" spans="1:7" s="505" customFormat="1" ht="27" customHeight="1">
      <c r="A97" s="472">
        <v>52</v>
      </c>
      <c r="B97" s="94"/>
      <c r="C97" s="78"/>
      <c r="D97" s="317">
        <v>6050</v>
      </c>
      <c r="E97" s="69" t="s">
        <v>309</v>
      </c>
      <c r="F97" s="96">
        <v>200000</v>
      </c>
      <c r="G97" s="95">
        <v>0</v>
      </c>
    </row>
    <row r="98" spans="1:7" ht="25.5" customHeight="1">
      <c r="A98" s="472">
        <v>53</v>
      </c>
      <c r="B98" s="143"/>
      <c r="C98" s="822"/>
      <c r="D98" s="317">
        <v>6050</v>
      </c>
      <c r="E98" s="81" t="s">
        <v>172</v>
      </c>
      <c r="F98" s="96">
        <v>500000</v>
      </c>
      <c r="G98" s="95">
        <v>500000</v>
      </c>
    </row>
    <row r="99" spans="1:9" ht="29.25" customHeight="1">
      <c r="A99" s="856">
        <v>54</v>
      </c>
      <c r="B99" s="143"/>
      <c r="C99" s="822"/>
      <c r="D99" s="317">
        <v>6057</v>
      </c>
      <c r="E99" s="101" t="s">
        <v>310</v>
      </c>
      <c r="F99" s="463">
        <v>7482653.84</v>
      </c>
      <c r="G99" s="513"/>
      <c r="I99" s="314"/>
    </row>
    <row r="100" spans="1:9" ht="22.5" customHeight="1">
      <c r="A100" s="857"/>
      <c r="B100" s="145"/>
      <c r="C100" s="823"/>
      <c r="D100" s="317">
        <v>6059</v>
      </c>
      <c r="E100" s="101" t="s">
        <v>310</v>
      </c>
      <c r="F100" s="463">
        <v>1320468.33</v>
      </c>
      <c r="G100" s="513">
        <v>784794</v>
      </c>
      <c r="I100" s="314"/>
    </row>
    <row r="101" spans="1:9" ht="30.75" customHeight="1">
      <c r="A101" s="478">
        <v>55</v>
      </c>
      <c r="B101" s="145"/>
      <c r="C101" s="75"/>
      <c r="D101" s="317">
        <v>6230</v>
      </c>
      <c r="E101" s="101" t="s">
        <v>173</v>
      </c>
      <c r="F101" s="463">
        <v>600000</v>
      </c>
      <c r="G101" s="513">
        <v>600000</v>
      </c>
      <c r="I101" s="314"/>
    </row>
    <row r="102" spans="1:7" s="323" customFormat="1" ht="27.75" customHeight="1">
      <c r="A102" s="491"/>
      <c r="B102" s="515">
        <v>921</v>
      </c>
      <c r="C102" s="515"/>
      <c r="D102" s="491"/>
      <c r="E102" s="516" t="s">
        <v>311</v>
      </c>
      <c r="F102" s="517">
        <f>F103</f>
        <v>1428930</v>
      </c>
      <c r="G102" s="518">
        <f>G103</f>
        <v>700000</v>
      </c>
    </row>
    <row r="103" spans="1:7" s="328" customFormat="1" ht="32.25" customHeight="1">
      <c r="A103" s="316" t="s">
        <v>68</v>
      </c>
      <c r="B103" s="519"/>
      <c r="C103" s="520">
        <v>92109</v>
      </c>
      <c r="D103" s="521"/>
      <c r="E103" s="522" t="s">
        <v>312</v>
      </c>
      <c r="F103" s="523">
        <f>SUM(F104:F105)</f>
        <v>1428930</v>
      </c>
      <c r="G103" s="524">
        <f>SUM(G104:G105)</f>
        <v>700000</v>
      </c>
    </row>
    <row r="104" spans="1:7" ht="41.25" customHeight="1">
      <c r="A104" s="311">
        <v>56</v>
      </c>
      <c r="B104" s="145"/>
      <c r="C104" s="824"/>
      <c r="D104" s="498">
        <v>6050</v>
      </c>
      <c r="E104" s="101" t="s">
        <v>313</v>
      </c>
      <c r="F104" s="463">
        <f>1428930-574386.1</f>
        <v>854543.9</v>
      </c>
      <c r="G104" s="513">
        <f>700000-350000</f>
        <v>350000</v>
      </c>
    </row>
    <row r="105" spans="1:7" ht="41.25" customHeight="1">
      <c r="A105" s="311">
        <v>57</v>
      </c>
      <c r="B105" s="145"/>
      <c r="C105" s="75"/>
      <c r="D105" s="311">
        <v>6220</v>
      </c>
      <c r="E105" s="90" t="s">
        <v>314</v>
      </c>
      <c r="F105" s="463">
        <v>574386.1</v>
      </c>
      <c r="G105" s="513">
        <v>350000</v>
      </c>
    </row>
    <row r="106" spans="1:10" ht="30" customHeight="1">
      <c r="A106" s="311"/>
      <c r="B106" s="98" t="s">
        <v>105</v>
      </c>
      <c r="C106" s="99"/>
      <c r="D106" s="498"/>
      <c r="E106" s="525"/>
      <c r="F106" s="148">
        <f>F107+F113+F119+F122+F125+F116+F135+F138</f>
        <v>13750100</v>
      </c>
      <c r="G106" s="148">
        <f>G107+G113+G119+G122+G125+G116+G135+G138</f>
        <v>0</v>
      </c>
      <c r="J106" s="482"/>
    </row>
    <row r="107" spans="1:10" ht="26.25" customHeight="1">
      <c r="A107" s="491"/>
      <c r="B107" s="62">
        <v>600</v>
      </c>
      <c r="C107" s="63"/>
      <c r="D107" s="486"/>
      <c r="E107" s="127" t="s">
        <v>84</v>
      </c>
      <c r="F107" s="128">
        <f>F108</f>
        <v>11663000</v>
      </c>
      <c r="G107" s="131">
        <f>G108</f>
        <v>0</v>
      </c>
      <c r="J107" s="487"/>
    </row>
    <row r="108" spans="1:7" ht="27" customHeight="1">
      <c r="A108" s="311"/>
      <c r="B108" s="68"/>
      <c r="C108" s="80">
        <v>60015</v>
      </c>
      <c r="D108" s="488"/>
      <c r="E108" s="91" t="s">
        <v>106</v>
      </c>
      <c r="F108" s="126">
        <f>SUM(F109:F112)</f>
        <v>11663000</v>
      </c>
      <c r="G108" s="133">
        <f>SUM(G109:G112)</f>
        <v>0</v>
      </c>
    </row>
    <row r="109" spans="1:10" s="138" customFormat="1" ht="30.75" customHeight="1">
      <c r="A109" s="311">
        <v>58</v>
      </c>
      <c r="B109" s="71"/>
      <c r="C109" s="821"/>
      <c r="D109" s="317">
        <v>6050</v>
      </c>
      <c r="E109" s="90" t="s">
        <v>174</v>
      </c>
      <c r="F109" s="800">
        <f>3700000-3650000</f>
        <v>50000</v>
      </c>
      <c r="G109" s="513">
        <v>0</v>
      </c>
      <c r="J109" s="526"/>
    </row>
    <row r="110" spans="1:7" s="138" customFormat="1" ht="33.75" customHeight="1">
      <c r="A110" s="311">
        <v>59</v>
      </c>
      <c r="B110" s="71"/>
      <c r="C110" s="821"/>
      <c r="D110" s="317">
        <v>6050</v>
      </c>
      <c r="E110" s="527" t="s">
        <v>315</v>
      </c>
      <c r="F110" s="513">
        <v>80000</v>
      </c>
      <c r="G110" s="513">
        <v>0</v>
      </c>
    </row>
    <row r="111" spans="1:7" s="138" customFormat="1" ht="33.75" customHeight="1">
      <c r="A111" s="311">
        <v>60</v>
      </c>
      <c r="B111" s="71"/>
      <c r="C111" s="834"/>
      <c r="D111" s="825">
        <v>6050</v>
      </c>
      <c r="E111" s="826" t="s">
        <v>444</v>
      </c>
      <c r="F111" s="767">
        <v>5000</v>
      </c>
      <c r="G111" s="798">
        <v>0</v>
      </c>
    </row>
    <row r="112" spans="1:7" s="138" customFormat="1" ht="27.75" customHeight="1">
      <c r="A112" s="311">
        <v>61</v>
      </c>
      <c r="B112" s="71"/>
      <c r="C112" s="821"/>
      <c r="D112" s="317">
        <v>6050</v>
      </c>
      <c r="E112" s="528" t="s">
        <v>316</v>
      </c>
      <c r="F112" s="799">
        <f>5000000+6528000</f>
        <v>11528000</v>
      </c>
      <c r="G112" s="513"/>
    </row>
    <row r="113" spans="1:7" s="530" customFormat="1" ht="22.5" customHeight="1">
      <c r="A113" s="491"/>
      <c r="B113" s="64">
        <v>630</v>
      </c>
      <c r="C113" s="63"/>
      <c r="D113" s="508"/>
      <c r="E113" s="529" t="s">
        <v>317</v>
      </c>
      <c r="F113" s="518">
        <f>F114</f>
        <v>1000</v>
      </c>
      <c r="G113" s="518">
        <f>G114</f>
        <v>0</v>
      </c>
    </row>
    <row r="114" spans="1:7" s="533" customFormat="1" ht="21" customHeight="1">
      <c r="A114" s="316"/>
      <c r="B114" s="509"/>
      <c r="C114" s="80">
        <v>63095</v>
      </c>
      <c r="D114" s="531"/>
      <c r="E114" s="532" t="s">
        <v>89</v>
      </c>
      <c r="F114" s="524">
        <f>SUM(F115:F115)</f>
        <v>1000</v>
      </c>
      <c r="G114" s="524">
        <f>SUM(G115:G115)</f>
        <v>0</v>
      </c>
    </row>
    <row r="115" spans="1:9" s="138" customFormat="1" ht="33" customHeight="1">
      <c r="A115" s="311">
        <v>62</v>
      </c>
      <c r="B115" s="71"/>
      <c r="C115" s="821"/>
      <c r="D115" s="317">
        <v>6050</v>
      </c>
      <c r="E115" s="90" t="s">
        <v>318</v>
      </c>
      <c r="F115" s="513">
        <v>1000</v>
      </c>
      <c r="G115" s="513">
        <v>0</v>
      </c>
      <c r="I115" s="526"/>
    </row>
    <row r="116" spans="1:9" s="138" customFormat="1" ht="22.5" customHeight="1">
      <c r="A116" s="311"/>
      <c r="B116" s="64">
        <v>710</v>
      </c>
      <c r="C116" s="63"/>
      <c r="D116" s="508"/>
      <c r="E116" s="529" t="s">
        <v>90</v>
      </c>
      <c r="F116" s="518">
        <f>F117</f>
        <v>45000</v>
      </c>
      <c r="G116" s="518">
        <f>G117</f>
        <v>0</v>
      </c>
      <c r="I116" s="526"/>
    </row>
    <row r="117" spans="1:9" s="138" customFormat="1" ht="27" customHeight="1">
      <c r="A117" s="311"/>
      <c r="B117" s="509"/>
      <c r="C117" s="80">
        <v>71012</v>
      </c>
      <c r="D117" s="531"/>
      <c r="E117" s="532" t="s">
        <v>111</v>
      </c>
      <c r="F117" s="524">
        <f>SUM(F118:F118)</f>
        <v>45000</v>
      </c>
      <c r="G117" s="524">
        <f>SUM(G118:G118)</f>
        <v>0</v>
      </c>
      <c r="I117" s="526"/>
    </row>
    <row r="118" spans="1:9" s="138" customFormat="1" ht="24.75" customHeight="1">
      <c r="A118" s="311">
        <v>63</v>
      </c>
      <c r="B118" s="71"/>
      <c r="C118" s="78"/>
      <c r="D118" s="317">
        <v>6060</v>
      </c>
      <c r="E118" s="90" t="s">
        <v>319</v>
      </c>
      <c r="F118" s="513">
        <v>45000</v>
      </c>
      <c r="G118" s="513">
        <v>0</v>
      </c>
      <c r="I118" s="526"/>
    </row>
    <row r="119" spans="1:12" s="65" customFormat="1" ht="24" customHeight="1">
      <c r="A119" s="491"/>
      <c r="B119" s="63">
        <v>754</v>
      </c>
      <c r="C119" s="63"/>
      <c r="D119" s="491"/>
      <c r="E119" s="93" t="s">
        <v>93</v>
      </c>
      <c r="F119" s="131">
        <f>F120</f>
        <v>400000</v>
      </c>
      <c r="G119" s="131">
        <f>G120</f>
        <v>0</v>
      </c>
      <c r="J119" s="61"/>
      <c r="K119" s="61"/>
      <c r="L119" s="3"/>
    </row>
    <row r="120" spans="1:12" s="65" customFormat="1" ht="24" customHeight="1">
      <c r="A120" s="311"/>
      <c r="B120" s="70"/>
      <c r="C120" s="80">
        <v>75411</v>
      </c>
      <c r="D120" s="521"/>
      <c r="E120" s="92" t="s">
        <v>107</v>
      </c>
      <c r="F120" s="133">
        <f>SUM(F121:F121)</f>
        <v>400000</v>
      </c>
      <c r="G120" s="133">
        <f>SUM(G121:G121)</f>
        <v>0</v>
      </c>
      <c r="I120" s="61"/>
      <c r="J120" s="61"/>
      <c r="K120" s="61"/>
      <c r="L120" s="3"/>
    </row>
    <row r="121" spans="1:12" s="65" customFormat="1" ht="58.5" customHeight="1">
      <c r="A121" s="472">
        <v>64</v>
      </c>
      <c r="B121" s="78"/>
      <c r="C121" s="79"/>
      <c r="D121" s="147">
        <v>6050</v>
      </c>
      <c r="E121" s="69" t="s">
        <v>175</v>
      </c>
      <c r="F121" s="95">
        <v>400000</v>
      </c>
      <c r="G121" s="95">
        <v>0</v>
      </c>
      <c r="I121" s="61"/>
      <c r="J121" s="61"/>
      <c r="K121" s="61"/>
      <c r="L121" s="3"/>
    </row>
    <row r="122" spans="1:7" ht="21" customHeight="1">
      <c r="A122" s="534"/>
      <c r="B122" s="63">
        <v>758</v>
      </c>
      <c r="C122" s="63"/>
      <c r="D122" s="486"/>
      <c r="E122" s="127" t="s">
        <v>95</v>
      </c>
      <c r="F122" s="128">
        <f>F123</f>
        <v>158000</v>
      </c>
      <c r="G122" s="131">
        <f>G123</f>
        <v>0</v>
      </c>
    </row>
    <row r="123" spans="1:7" ht="22.5" customHeight="1">
      <c r="A123" s="322"/>
      <c r="B123" s="66"/>
      <c r="C123" s="74">
        <v>75818</v>
      </c>
      <c r="D123" s="490"/>
      <c r="E123" s="92" t="s">
        <v>96</v>
      </c>
      <c r="F123" s="130">
        <f>F124</f>
        <v>158000</v>
      </c>
      <c r="G123" s="494">
        <f>G124</f>
        <v>0</v>
      </c>
    </row>
    <row r="124" spans="1:9" ht="21.75" customHeight="1">
      <c r="A124" s="322"/>
      <c r="B124" s="87"/>
      <c r="C124" s="79"/>
      <c r="D124" s="498">
        <v>6800</v>
      </c>
      <c r="E124" s="82" t="s">
        <v>97</v>
      </c>
      <c r="F124" s="798">
        <f>658000-500000</f>
        <v>158000</v>
      </c>
      <c r="G124" s="140">
        <f>500000-500000</f>
        <v>0</v>
      </c>
      <c r="I124" s="314"/>
    </row>
    <row r="125" spans="1:7" ht="24.75" customHeight="1">
      <c r="A125" s="472"/>
      <c r="B125" s="62">
        <v>801</v>
      </c>
      <c r="C125" s="63"/>
      <c r="D125" s="491"/>
      <c r="E125" s="108" t="s">
        <v>98</v>
      </c>
      <c r="F125" s="128">
        <f>F126+F131</f>
        <v>126000</v>
      </c>
      <c r="G125" s="131">
        <f>G126+G131</f>
        <v>0</v>
      </c>
    </row>
    <row r="126" spans="1:7" s="328" customFormat="1" ht="25.5" customHeight="1">
      <c r="A126" s="535"/>
      <c r="B126" s="68"/>
      <c r="C126" s="500">
        <v>80120</v>
      </c>
      <c r="D126" s="326"/>
      <c r="E126" s="132" t="s">
        <v>320</v>
      </c>
      <c r="F126" s="126">
        <f>SUM(F127:F130)</f>
        <v>101953</v>
      </c>
      <c r="G126" s="133">
        <f>SUM(G127:G130)</f>
        <v>0</v>
      </c>
    </row>
    <row r="127" spans="1:7" s="505" customFormat="1" ht="24.75" customHeight="1">
      <c r="A127" s="311">
        <v>65</v>
      </c>
      <c r="B127" s="71"/>
      <c r="C127" s="84"/>
      <c r="D127" s="496">
        <v>6050</v>
      </c>
      <c r="E127" s="536" t="s">
        <v>321</v>
      </c>
      <c r="F127" s="96">
        <v>45000</v>
      </c>
      <c r="G127" s="95">
        <v>0</v>
      </c>
    </row>
    <row r="128" spans="1:7" s="505" customFormat="1" ht="27.75" customHeight="1">
      <c r="A128" s="311">
        <v>66</v>
      </c>
      <c r="B128" s="71"/>
      <c r="C128" s="78"/>
      <c r="D128" s="502">
        <v>6050</v>
      </c>
      <c r="E128" s="504" t="s">
        <v>322</v>
      </c>
      <c r="F128" s="96">
        <v>50000</v>
      </c>
      <c r="G128" s="95">
        <v>0</v>
      </c>
    </row>
    <row r="129" spans="1:7" s="505" customFormat="1" ht="33" customHeight="1">
      <c r="A129" s="311">
        <v>67</v>
      </c>
      <c r="B129" s="71"/>
      <c r="C129" s="78"/>
      <c r="D129" s="502">
        <v>6060</v>
      </c>
      <c r="E129" s="504" t="s">
        <v>323</v>
      </c>
      <c r="F129" s="96">
        <v>1953</v>
      </c>
      <c r="G129" s="95">
        <v>0</v>
      </c>
    </row>
    <row r="130" spans="1:7" s="505" customFormat="1" ht="24.75" customHeight="1">
      <c r="A130" s="311">
        <v>68</v>
      </c>
      <c r="B130" s="71"/>
      <c r="C130" s="72"/>
      <c r="D130" s="496">
        <v>6060</v>
      </c>
      <c r="E130" s="536" t="s">
        <v>324</v>
      </c>
      <c r="F130" s="96">
        <v>5000</v>
      </c>
      <c r="G130" s="95">
        <v>0</v>
      </c>
    </row>
    <row r="131" spans="1:7" s="505" customFormat="1" ht="20.25" customHeight="1">
      <c r="A131" s="311"/>
      <c r="B131" s="79"/>
      <c r="C131" s="100">
        <v>80130</v>
      </c>
      <c r="D131" s="326"/>
      <c r="E131" s="132" t="s">
        <v>325</v>
      </c>
      <c r="F131" s="126">
        <f>SUM(F132:F134)</f>
        <v>24047</v>
      </c>
      <c r="G131" s="133">
        <f>SUM(G132:G134)</f>
        <v>0</v>
      </c>
    </row>
    <row r="132" spans="1:7" s="505" customFormat="1" ht="33" customHeight="1">
      <c r="A132" s="311">
        <v>69</v>
      </c>
      <c r="B132" s="94"/>
      <c r="C132" s="68"/>
      <c r="D132" s="502">
        <v>6060</v>
      </c>
      <c r="E132" s="504" t="s">
        <v>326</v>
      </c>
      <c r="F132" s="96">
        <v>6000</v>
      </c>
      <c r="G132" s="95">
        <v>0</v>
      </c>
    </row>
    <row r="133" spans="1:7" s="505" customFormat="1" ht="34.5" customHeight="1">
      <c r="A133" s="311">
        <v>70</v>
      </c>
      <c r="B133" s="94"/>
      <c r="C133" s="70"/>
      <c r="D133" s="502">
        <v>6060</v>
      </c>
      <c r="E133" s="504" t="s">
        <v>323</v>
      </c>
      <c r="F133" s="96">
        <v>8047</v>
      </c>
      <c r="G133" s="95">
        <v>0</v>
      </c>
    </row>
    <row r="134" spans="1:7" s="505" customFormat="1" ht="26.25" customHeight="1">
      <c r="A134" s="311">
        <v>71</v>
      </c>
      <c r="B134" s="94"/>
      <c r="C134" s="72"/>
      <c r="D134" s="502">
        <v>6060</v>
      </c>
      <c r="E134" s="504" t="s">
        <v>327</v>
      </c>
      <c r="F134" s="96">
        <v>10000</v>
      </c>
      <c r="G134" s="95">
        <v>0</v>
      </c>
    </row>
    <row r="135" spans="1:7" s="323" customFormat="1" ht="20.25" customHeight="1">
      <c r="A135" s="491"/>
      <c r="B135" s="63">
        <v>854</v>
      </c>
      <c r="C135" s="325"/>
      <c r="D135" s="537"/>
      <c r="E135" s="538" t="s">
        <v>328</v>
      </c>
      <c r="F135" s="128">
        <f>F136</f>
        <v>12300</v>
      </c>
      <c r="G135" s="131">
        <f>G136</f>
        <v>0</v>
      </c>
    </row>
    <row r="136" spans="1:7" s="328" customFormat="1" ht="24.75" customHeight="1">
      <c r="A136" s="326"/>
      <c r="B136" s="100"/>
      <c r="C136" s="77">
        <v>85403</v>
      </c>
      <c r="D136" s="539"/>
      <c r="E136" s="540" t="s">
        <v>329</v>
      </c>
      <c r="F136" s="126">
        <f>F137</f>
        <v>12300</v>
      </c>
      <c r="G136" s="133">
        <f>G137</f>
        <v>0</v>
      </c>
    </row>
    <row r="137" spans="1:7" s="505" customFormat="1" ht="24" customHeight="1">
      <c r="A137" s="311">
        <v>72</v>
      </c>
      <c r="B137" s="79"/>
      <c r="C137" s="73"/>
      <c r="D137" s="506">
        <v>6060</v>
      </c>
      <c r="E137" s="504" t="s">
        <v>330</v>
      </c>
      <c r="F137" s="96">
        <v>12300</v>
      </c>
      <c r="G137" s="95">
        <v>0</v>
      </c>
    </row>
    <row r="138" spans="1:7" ht="20.25" customHeight="1">
      <c r="A138" s="491"/>
      <c r="B138" s="63">
        <v>926</v>
      </c>
      <c r="C138" s="63"/>
      <c r="D138" s="486"/>
      <c r="E138" s="127" t="s">
        <v>110</v>
      </c>
      <c r="F138" s="128">
        <f>F139</f>
        <v>1344800</v>
      </c>
      <c r="G138" s="131">
        <f>G139</f>
        <v>0</v>
      </c>
    </row>
    <row r="139" spans="1:7" ht="24" customHeight="1">
      <c r="A139" s="541"/>
      <c r="B139" s="66"/>
      <c r="C139" s="74">
        <v>92601</v>
      </c>
      <c r="D139" s="490"/>
      <c r="E139" s="91" t="s">
        <v>104</v>
      </c>
      <c r="F139" s="126">
        <f>SUM(F140:F140)</f>
        <v>1344800</v>
      </c>
      <c r="G139" s="133">
        <f>SUM(G140:G140)</f>
        <v>0</v>
      </c>
    </row>
    <row r="140" spans="1:7" ht="33" customHeight="1">
      <c r="A140" s="542">
        <v>73</v>
      </c>
      <c r="B140" s="86"/>
      <c r="C140" s="820"/>
      <c r="D140" s="147">
        <v>6050</v>
      </c>
      <c r="E140" s="81" t="s">
        <v>331</v>
      </c>
      <c r="F140" s="96">
        <v>1344800</v>
      </c>
      <c r="G140" s="95">
        <v>0</v>
      </c>
    </row>
    <row r="141" spans="1:10" ht="28.5" customHeight="1">
      <c r="A141" s="491"/>
      <c r="B141" s="135" t="s">
        <v>77</v>
      </c>
      <c r="C141" s="102"/>
      <c r="D141" s="543"/>
      <c r="E141" s="544"/>
      <c r="F141" s="148">
        <f>F14+F106</f>
        <v>42271421.88</v>
      </c>
      <c r="G141" s="148">
        <f>G14+G106</f>
        <v>5630793</v>
      </c>
      <c r="I141" s="485"/>
      <c r="J141" s="485"/>
    </row>
    <row r="142" spans="1:10" ht="21.75" customHeight="1">
      <c r="A142" s="466"/>
      <c r="B142" s="51"/>
      <c r="C142" s="51"/>
      <c r="D142" s="466"/>
      <c r="F142" s="329"/>
      <c r="G142" s="329"/>
      <c r="I142" s="487"/>
      <c r="J142" s="487"/>
    </row>
    <row r="143" spans="1:10" ht="22.5" customHeight="1">
      <c r="A143" s="466"/>
      <c r="B143" s="50"/>
      <c r="C143" s="50"/>
      <c r="D143" s="466"/>
      <c r="F143" s="422"/>
      <c r="G143" s="422"/>
      <c r="I143" s="314"/>
      <c r="J143" s="456"/>
    </row>
    <row r="144" spans="1:10" ht="12.75">
      <c r="A144" s="466"/>
      <c r="B144" s="50"/>
      <c r="C144" s="50"/>
      <c r="D144" s="466"/>
      <c r="F144" s="422"/>
      <c r="G144" s="422"/>
      <c r="H144" s="314"/>
      <c r="I144" s="314"/>
      <c r="J144" s="314"/>
    </row>
    <row r="145" spans="6:10" ht="12.75">
      <c r="F145" s="318"/>
      <c r="G145" s="360"/>
      <c r="I145" s="314"/>
      <c r="J145" s="314"/>
    </row>
    <row r="146" spans="6:10" ht="12.75">
      <c r="F146" s="330"/>
      <c r="G146" s="360"/>
      <c r="I146" s="314"/>
      <c r="J146" s="314"/>
    </row>
    <row r="147" spans="6:10" ht="12.75">
      <c r="F147" s="360"/>
      <c r="G147" s="360"/>
      <c r="I147" s="314"/>
      <c r="J147" s="314"/>
    </row>
    <row r="148" spans="6:10" ht="12.75">
      <c r="F148" s="360"/>
      <c r="G148" s="360"/>
      <c r="I148" s="314"/>
      <c r="J148" s="314"/>
    </row>
    <row r="149" spans="6:7" ht="12.75">
      <c r="F149" s="360"/>
      <c r="G149" s="360"/>
    </row>
    <row r="150" spans="6:7" ht="12.75">
      <c r="F150" s="360"/>
      <c r="G150" s="360"/>
    </row>
    <row r="151" spans="6:7" ht="12.75">
      <c r="F151" s="360"/>
      <c r="G151" s="360"/>
    </row>
    <row r="152" spans="6:7" ht="12.75">
      <c r="F152" s="360"/>
      <c r="G152" s="360"/>
    </row>
    <row r="153" spans="6:7" ht="12.75">
      <c r="F153" s="360"/>
      <c r="G153" s="360"/>
    </row>
    <row r="154" spans="6:7" ht="12.75">
      <c r="F154" s="360"/>
      <c r="G154" s="360"/>
    </row>
    <row r="155" spans="6:7" ht="12.75">
      <c r="F155" s="360"/>
      <c r="G155" s="360"/>
    </row>
    <row r="156" spans="6:7" ht="12.75">
      <c r="F156" s="360"/>
      <c r="G156" s="360"/>
    </row>
  </sheetData>
  <sheetProtection/>
  <mergeCells count="2">
    <mergeCell ref="A99:A100"/>
    <mergeCell ref="A82:A83"/>
  </mergeCells>
  <printOptions/>
  <pageMargins left="0.1968503937007874" right="0" top="0.787401574803149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0">
      <selection activeCell="H17" sqref="H17"/>
    </sheetView>
  </sheetViews>
  <sheetFormatPr defaultColWidth="9.140625" defaultRowHeight="12.75"/>
  <cols>
    <col min="1" max="1" width="5.7109375" style="2" customWidth="1"/>
    <col min="2" max="2" width="36.57421875" style="2" customWidth="1"/>
    <col min="3" max="3" width="15.00390625" style="2" customWidth="1"/>
    <col min="4" max="4" width="8.57421875" style="2" customWidth="1"/>
    <col min="5" max="5" width="14.00390625" style="2" customWidth="1"/>
    <col min="6" max="6" width="14.140625" style="2" customWidth="1"/>
    <col min="7" max="7" width="13.140625" style="2" customWidth="1"/>
    <col min="8" max="8" width="22.28125" style="2" customWidth="1"/>
    <col min="9" max="9" width="32.7109375" style="310" customWidth="1"/>
    <col min="10" max="10" width="18.140625" style="2" customWidth="1"/>
    <col min="11" max="11" width="9.140625" style="2" customWidth="1"/>
    <col min="12" max="12" width="10.140625" style="2" bestFit="1" customWidth="1"/>
    <col min="13" max="16384" width="9.140625" style="2" customWidth="1"/>
  </cols>
  <sheetData>
    <row r="1" spans="4:5" ht="20.25">
      <c r="D1" s="331" t="s">
        <v>247</v>
      </c>
      <c r="E1" s="181"/>
    </row>
    <row r="2" spans="4:5" ht="18.75">
      <c r="D2" s="181" t="s">
        <v>333</v>
      </c>
      <c r="E2" s="181"/>
    </row>
    <row r="3" spans="4:5" ht="18.75">
      <c r="D3" s="181" t="s">
        <v>153</v>
      </c>
      <c r="E3" s="181"/>
    </row>
    <row r="4" spans="4:5" ht="18.75">
      <c r="D4" s="181" t="s">
        <v>334</v>
      </c>
      <c r="E4" s="181"/>
    </row>
    <row r="5" spans="4:5" ht="18.75">
      <c r="D5" s="181"/>
      <c r="E5" s="181"/>
    </row>
    <row r="6" spans="4:5" ht="18.75">
      <c r="D6" s="181"/>
      <c r="E6" s="181"/>
    </row>
    <row r="7" spans="1:12" ht="20.25">
      <c r="A7" s="366"/>
      <c r="B7" s="333" t="s">
        <v>177</v>
      </c>
      <c r="C7" s="16"/>
      <c r="D7" s="334"/>
      <c r="E7" s="5"/>
      <c r="F7" s="5"/>
      <c r="G7" s="5"/>
      <c r="H7" s="5"/>
      <c r="I7" s="368"/>
      <c r="J7" s="5"/>
      <c r="K7" s="361"/>
      <c r="L7" s="361"/>
    </row>
    <row r="8" spans="1:12" ht="20.25">
      <c r="A8" s="366"/>
      <c r="B8" s="333" t="s">
        <v>178</v>
      </c>
      <c r="C8" s="16"/>
      <c r="D8" s="334"/>
      <c r="E8" s="5"/>
      <c r="F8" s="5"/>
      <c r="G8" s="5"/>
      <c r="H8" s="5"/>
      <c r="I8" s="368"/>
      <c r="J8" s="5"/>
      <c r="K8" s="361"/>
      <c r="L8" s="361"/>
    </row>
    <row r="9" spans="1:12" ht="20.25">
      <c r="A9" s="366"/>
      <c r="B9" s="333" t="s">
        <v>362</v>
      </c>
      <c r="C9" s="16"/>
      <c r="D9" s="334"/>
      <c r="E9" s="5"/>
      <c r="F9" s="5"/>
      <c r="G9" s="5"/>
      <c r="H9" s="5"/>
      <c r="I9" s="368"/>
      <c r="J9" s="5"/>
      <c r="K9" s="361"/>
      <c r="L9" s="361"/>
    </row>
    <row r="10" spans="1:12" ht="13.5" customHeight="1">
      <c r="A10" s="366"/>
      <c r="B10" s="335"/>
      <c r="C10" s="16"/>
      <c r="D10" s="334"/>
      <c r="E10" s="5"/>
      <c r="F10" s="5"/>
      <c r="G10" s="5"/>
      <c r="H10" s="5"/>
      <c r="I10" s="368"/>
      <c r="J10" s="5"/>
      <c r="K10" s="361"/>
      <c r="L10" s="361"/>
    </row>
    <row r="11" spans="1:12" ht="12.75">
      <c r="A11" s="366"/>
      <c r="B11" s="5"/>
      <c r="C11" s="5"/>
      <c r="D11" s="6"/>
      <c r="E11" s="5"/>
      <c r="F11" s="839" t="s">
        <v>78</v>
      </c>
      <c r="G11" s="5"/>
      <c r="H11" s="5"/>
      <c r="I11" s="368"/>
      <c r="J11" s="5"/>
      <c r="K11" s="361"/>
      <c r="L11" s="361"/>
    </row>
    <row r="12" spans="1:12" ht="29.25" customHeight="1">
      <c r="A12" s="371"/>
      <c r="B12" s="372"/>
      <c r="C12" s="372"/>
      <c r="D12" s="373"/>
      <c r="E12" s="840" t="s">
        <v>363</v>
      </c>
      <c r="F12" s="841"/>
      <c r="G12" s="367"/>
      <c r="H12" s="5"/>
      <c r="I12" s="368"/>
      <c r="J12" s="327"/>
      <c r="K12" s="327"/>
      <c r="L12" s="361"/>
    </row>
    <row r="13" spans="1:12" s="384" customFormat="1" ht="35.25" customHeight="1">
      <c r="A13" s="376" t="s">
        <v>179</v>
      </c>
      <c r="B13" s="842" t="s">
        <v>180</v>
      </c>
      <c r="C13" s="378" t="s">
        <v>181</v>
      </c>
      <c r="D13" s="378" t="s">
        <v>182</v>
      </c>
      <c r="E13" s="379" t="s">
        <v>183</v>
      </c>
      <c r="F13" s="380" t="s">
        <v>184</v>
      </c>
      <c r="G13" s="381"/>
      <c r="H13" s="843"/>
      <c r="I13" s="844"/>
      <c r="J13" s="327"/>
      <c r="K13" s="327"/>
      <c r="L13" s="845"/>
    </row>
    <row r="14" spans="1:13" s="65" customFormat="1" ht="32.25" customHeight="1">
      <c r="A14" s="336" t="s">
        <v>185</v>
      </c>
      <c r="B14" s="337"/>
      <c r="C14" s="846"/>
      <c r="D14" s="846"/>
      <c r="E14" s="847">
        <f>E17+E20+E23</f>
        <v>1446765.61</v>
      </c>
      <c r="F14" s="847">
        <f>F17+F20+F23</f>
        <v>8198338.4399999995</v>
      </c>
      <c r="G14" s="548"/>
      <c r="H14" s="848"/>
      <c r="I14" s="399"/>
      <c r="J14" s="338"/>
      <c r="K14" s="338"/>
      <c r="L14" s="338"/>
      <c r="M14" s="339"/>
    </row>
    <row r="15" spans="1:12" s="65" customFormat="1" ht="43.5" customHeight="1">
      <c r="A15" s="340">
        <v>1</v>
      </c>
      <c r="B15" s="341" t="s">
        <v>186</v>
      </c>
      <c r="C15" s="838" t="s">
        <v>187</v>
      </c>
      <c r="D15" s="342"/>
      <c r="E15" s="412"/>
      <c r="F15" s="352"/>
      <c r="G15" s="398"/>
      <c r="H15" s="400"/>
      <c r="I15" s="399"/>
      <c r="J15" s="400"/>
      <c r="K15" s="401"/>
      <c r="L15" s="401"/>
    </row>
    <row r="16" spans="1:12" s="65" customFormat="1" ht="36.75" customHeight="1">
      <c r="A16" s="343"/>
      <c r="B16" s="344" t="s">
        <v>188</v>
      </c>
      <c r="C16" s="345"/>
      <c r="D16" s="346"/>
      <c r="E16" s="356"/>
      <c r="F16" s="356"/>
      <c r="G16" s="398"/>
      <c r="H16" s="400"/>
      <c r="I16" s="549"/>
      <c r="J16" s="400"/>
      <c r="K16" s="401"/>
      <c r="L16" s="401"/>
    </row>
    <row r="17" spans="1:12" s="65" customFormat="1" ht="54.75" customHeight="1">
      <c r="A17" s="347"/>
      <c r="B17" s="344" t="s">
        <v>364</v>
      </c>
      <c r="C17" s="348"/>
      <c r="D17" s="346" t="s">
        <v>365</v>
      </c>
      <c r="E17" s="461">
        <v>1320468.33</v>
      </c>
      <c r="F17" s="849">
        <v>7482653.84</v>
      </c>
      <c r="G17" s="398"/>
      <c r="H17" s="400"/>
      <c r="I17" s="549"/>
      <c r="J17" s="400"/>
      <c r="K17" s="401"/>
      <c r="L17" s="401"/>
    </row>
    <row r="18" spans="1:9" ht="33" customHeight="1">
      <c r="A18" s="358">
        <v>2</v>
      </c>
      <c r="B18" s="350" t="s">
        <v>189</v>
      </c>
      <c r="C18" s="359" t="s">
        <v>190</v>
      </c>
      <c r="D18" s="342"/>
      <c r="E18" s="352"/>
      <c r="F18" s="352"/>
      <c r="H18" s="400"/>
      <c r="I18" s="563"/>
    </row>
    <row r="19" spans="1:8" ht="51" customHeight="1">
      <c r="A19" s="353"/>
      <c r="B19" s="354" t="s">
        <v>207</v>
      </c>
      <c r="C19" s="393"/>
      <c r="D19" s="346"/>
      <c r="E19" s="356"/>
      <c r="F19" s="356"/>
      <c r="H19" s="400"/>
    </row>
    <row r="20" spans="1:8" ht="35.25" customHeight="1">
      <c r="A20" s="347"/>
      <c r="B20" s="354" t="s">
        <v>208</v>
      </c>
      <c r="C20" s="405"/>
      <c r="D20" s="349" t="s">
        <v>209</v>
      </c>
      <c r="E20" s="550">
        <v>120000</v>
      </c>
      <c r="F20" s="550">
        <v>680000</v>
      </c>
      <c r="H20" s="400"/>
    </row>
    <row r="21" spans="1:6" ht="30.75" customHeight="1">
      <c r="A21" s="358">
        <v>3</v>
      </c>
      <c r="B21" s="350" t="s">
        <v>189</v>
      </c>
      <c r="C21" s="351" t="s">
        <v>190</v>
      </c>
      <c r="D21" s="342"/>
      <c r="E21" s="352"/>
      <c r="F21" s="352"/>
    </row>
    <row r="22" spans="1:6" ht="80.25" customHeight="1">
      <c r="A22" s="343"/>
      <c r="B22" s="354" t="s">
        <v>206</v>
      </c>
      <c r="C22" s="355"/>
      <c r="D22" s="346"/>
      <c r="E22" s="356"/>
      <c r="F22" s="356"/>
    </row>
    <row r="23" spans="1:6" ht="33" customHeight="1">
      <c r="A23" s="347"/>
      <c r="B23" s="762" t="s">
        <v>191</v>
      </c>
      <c r="C23" s="763"/>
      <c r="D23" s="764" t="s">
        <v>155</v>
      </c>
      <c r="E23" s="765">
        <v>6297.28</v>
      </c>
      <c r="F23" s="765">
        <v>35684.6</v>
      </c>
    </row>
    <row r="24" spans="4:6" ht="12.75">
      <c r="D24" s="310"/>
      <c r="E24" s="310"/>
      <c r="F24" s="310"/>
    </row>
    <row r="25" spans="4:6" ht="12.75">
      <c r="D25" s="310"/>
      <c r="E25" s="310"/>
      <c r="F25" s="310"/>
    </row>
    <row r="26" spans="4:6" ht="12.75">
      <c r="D26" s="310"/>
      <c r="E26" s="310"/>
      <c r="F26" s="310"/>
    </row>
    <row r="27" spans="4:6" ht="12.75">
      <c r="D27" s="310"/>
      <c r="E27" s="310"/>
      <c r="F27" s="310"/>
    </row>
    <row r="28" spans="4:6" ht="12.75">
      <c r="D28" s="310"/>
      <c r="E28" s="310"/>
      <c r="F28" s="310"/>
    </row>
    <row r="29" spans="4:6" ht="12.75">
      <c r="D29" s="310"/>
      <c r="E29" s="310"/>
      <c r="F29" s="310"/>
    </row>
    <row r="30" spans="4:6" ht="12.75">
      <c r="D30" s="310"/>
      <c r="E30" s="310"/>
      <c r="F30" s="310"/>
    </row>
    <row r="31" spans="4:6" ht="12.75">
      <c r="D31" s="310"/>
      <c r="E31" s="310"/>
      <c r="F31" s="310"/>
    </row>
    <row r="32" spans="4:6" ht="12.75">
      <c r="D32" s="310"/>
      <c r="E32" s="310"/>
      <c r="F32" s="310"/>
    </row>
    <row r="33" spans="4:6" ht="12.75">
      <c r="D33" s="310"/>
      <c r="E33" s="310"/>
      <c r="F33" s="310"/>
    </row>
    <row r="34" spans="4:6" ht="12.75">
      <c r="D34" s="310"/>
      <c r="E34" s="310"/>
      <c r="F34" s="310"/>
    </row>
    <row r="35" spans="4:6" ht="12.75">
      <c r="D35" s="310"/>
      <c r="E35" s="310"/>
      <c r="F35" s="310"/>
    </row>
  </sheetData>
  <sheetProtection/>
  <printOptions/>
  <pageMargins left="0.7874015748031497" right="0.3937007874015748" top="0.7874015748031497" bottom="0.5905511811023623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3"/>
  <sheetViews>
    <sheetView zoomScalePageLayoutView="0" workbookViewId="0" topLeftCell="A64">
      <selection activeCell="I20" sqref="I20"/>
    </sheetView>
  </sheetViews>
  <sheetFormatPr defaultColWidth="9.140625" defaultRowHeight="12.75"/>
  <cols>
    <col min="1" max="1" width="5.7109375" style="2" customWidth="1"/>
    <col min="2" max="2" width="38.57421875" style="2" customWidth="1"/>
    <col min="3" max="3" width="18.00390625" style="2" customWidth="1"/>
    <col min="4" max="4" width="8.7109375" style="2" customWidth="1"/>
    <col min="5" max="5" width="13.57421875" style="2" customWidth="1"/>
    <col min="6" max="6" width="15.140625" style="2" customWidth="1"/>
    <col min="7" max="7" width="13.57421875" style="309" customWidth="1"/>
    <col min="8" max="8" width="18.140625" style="309" customWidth="1"/>
    <col min="9" max="9" width="23.00390625" style="309" customWidth="1"/>
    <col min="10" max="10" width="20.28125" style="310" customWidth="1"/>
    <col min="11" max="11" width="18.140625" style="181" customWidth="1"/>
    <col min="12" max="12" width="15.7109375" style="181" customWidth="1"/>
    <col min="13" max="13" width="10.140625" style="181" bestFit="1" customWidth="1"/>
    <col min="14" max="14" width="9.140625" style="181" customWidth="1"/>
    <col min="15" max="16384" width="9.140625" style="2" customWidth="1"/>
  </cols>
  <sheetData>
    <row r="1" spans="3:4" ht="20.25">
      <c r="C1" s="546" t="s">
        <v>497</v>
      </c>
      <c r="D1" s="361"/>
    </row>
    <row r="2" spans="3:4" ht="18.75">
      <c r="C2" s="137" t="s">
        <v>359</v>
      </c>
      <c r="D2" s="361"/>
    </row>
    <row r="3" spans="3:4" ht="18.75">
      <c r="C3" s="137" t="s">
        <v>153</v>
      </c>
      <c r="D3" s="361"/>
    </row>
    <row r="4" spans="3:4" ht="18.75">
      <c r="C4" s="181" t="s">
        <v>334</v>
      </c>
      <c r="D4" s="361"/>
    </row>
    <row r="5" spans="3:4" ht="18.75">
      <c r="C5" s="361"/>
      <c r="D5" s="361"/>
    </row>
    <row r="6" spans="1:13" ht="18.75">
      <c r="A6" s="361"/>
      <c r="B6" s="361"/>
      <c r="C6" s="361"/>
      <c r="D6" s="361"/>
      <c r="E6" s="361"/>
      <c r="F6" s="361"/>
      <c r="G6" s="362"/>
      <c r="H6" s="362"/>
      <c r="I6" s="362"/>
      <c r="J6" s="363"/>
      <c r="K6" s="364"/>
      <c r="L6" s="364"/>
      <c r="M6" s="364"/>
    </row>
    <row r="7" spans="1:13" ht="20.25">
      <c r="A7" s="361"/>
      <c r="B7" s="365" t="s">
        <v>192</v>
      </c>
      <c r="C7" s="361"/>
      <c r="D7" s="361"/>
      <c r="E7" s="361"/>
      <c r="F7" s="361"/>
      <c r="G7" s="362"/>
      <c r="H7" s="362"/>
      <c r="I7" s="362"/>
      <c r="J7" s="363"/>
      <c r="K7" s="364"/>
      <c r="L7" s="364"/>
      <c r="M7" s="364"/>
    </row>
    <row r="8" spans="1:13" ht="20.25">
      <c r="A8" s="366"/>
      <c r="B8" s="365" t="s">
        <v>193</v>
      </c>
      <c r="C8" s="5"/>
      <c r="D8" s="6"/>
      <c r="E8" s="5"/>
      <c r="F8" s="5"/>
      <c r="G8" s="367"/>
      <c r="H8" s="367"/>
      <c r="I8" s="367"/>
      <c r="J8" s="368"/>
      <c r="K8" s="7"/>
      <c r="L8" s="364"/>
      <c r="M8" s="364"/>
    </row>
    <row r="9" spans="1:13" ht="20.25">
      <c r="A9" s="366"/>
      <c r="B9" s="365" t="s">
        <v>336</v>
      </c>
      <c r="C9" s="5"/>
      <c r="D9" s="6"/>
      <c r="E9" s="5"/>
      <c r="F9" s="5"/>
      <c r="G9" s="367"/>
      <c r="H9" s="367"/>
      <c r="I9" s="367"/>
      <c r="J9" s="368"/>
      <c r="K9" s="7"/>
      <c r="L9" s="364"/>
      <c r="M9" s="364"/>
    </row>
    <row r="10" spans="1:13" ht="18.75">
      <c r="A10" s="366"/>
      <c r="B10" s="23"/>
      <c r="C10" s="23"/>
      <c r="D10" s="369"/>
      <c r="E10" s="5"/>
      <c r="F10" s="5"/>
      <c r="G10" s="367"/>
      <c r="H10" s="367"/>
      <c r="I10" s="367"/>
      <c r="J10" s="368"/>
      <c r="K10" s="7"/>
      <c r="L10" s="364"/>
      <c r="M10" s="364"/>
    </row>
    <row r="11" spans="1:13" ht="18.75">
      <c r="A11" s="366"/>
      <c r="B11" s="5"/>
      <c r="C11" s="5"/>
      <c r="D11" s="6"/>
      <c r="E11" s="5"/>
      <c r="F11" s="370" t="s">
        <v>78</v>
      </c>
      <c r="G11" s="367"/>
      <c r="H11" s="367"/>
      <c r="I11" s="367"/>
      <c r="J11" s="368"/>
      <c r="K11" s="7"/>
      <c r="L11" s="364"/>
      <c r="M11" s="364"/>
    </row>
    <row r="12" spans="1:13" ht="29.25" customHeight="1">
      <c r="A12" s="371"/>
      <c r="B12" s="372"/>
      <c r="C12" s="372"/>
      <c r="D12" s="373"/>
      <c r="E12" s="374" t="s">
        <v>337</v>
      </c>
      <c r="F12" s="375"/>
      <c r="G12" s="367"/>
      <c r="H12" s="367"/>
      <c r="I12" s="367"/>
      <c r="J12" s="368"/>
      <c r="K12" s="7"/>
      <c r="L12" s="364"/>
      <c r="M12" s="364"/>
    </row>
    <row r="13" spans="1:14" s="384" customFormat="1" ht="41.25" customHeight="1">
      <c r="A13" s="376" t="s">
        <v>179</v>
      </c>
      <c r="B13" s="377" t="s">
        <v>180</v>
      </c>
      <c r="C13" s="378" t="s">
        <v>181</v>
      </c>
      <c r="D13" s="378" t="s">
        <v>182</v>
      </c>
      <c r="E13" s="379" t="s">
        <v>183</v>
      </c>
      <c r="F13" s="380" t="s">
        <v>194</v>
      </c>
      <c r="G13" s="381"/>
      <c r="H13" s="547"/>
      <c r="I13" s="548"/>
      <c r="J13" s="549"/>
      <c r="K13" s="7"/>
      <c r="L13" s="382"/>
      <c r="M13" s="382"/>
      <c r="N13" s="383"/>
    </row>
    <row r="14" spans="1:14" s="384" customFormat="1" ht="27.75" customHeight="1">
      <c r="A14" s="385" t="s">
        <v>185</v>
      </c>
      <c r="B14" s="386"/>
      <c r="C14" s="387"/>
      <c r="D14" s="387"/>
      <c r="E14" s="449">
        <f>E17+E23+E26+E29+E32+E35+E38+E44+E53+E56+E59</f>
        <v>443067.45999999996</v>
      </c>
      <c r="F14" s="449">
        <f>F17+F20+F23+F26+F29+F32+F35+F38+F41+F44+F47+F50+F53+F56+F59</f>
        <v>3364943.16</v>
      </c>
      <c r="G14" s="381"/>
      <c r="H14" s="547"/>
      <c r="I14" s="547"/>
      <c r="J14" s="399"/>
      <c r="K14" s="7"/>
      <c r="L14" s="382"/>
      <c r="M14" s="382"/>
      <c r="N14" s="383"/>
    </row>
    <row r="15" spans="1:13" s="65" customFormat="1" ht="39" customHeight="1">
      <c r="A15" s="340">
        <v>1</v>
      </c>
      <c r="B15" s="350" t="s">
        <v>189</v>
      </c>
      <c r="C15" s="351" t="s">
        <v>190</v>
      </c>
      <c r="D15" s="397"/>
      <c r="E15" s="403"/>
      <c r="F15" s="352"/>
      <c r="G15" s="398"/>
      <c r="H15" s="547"/>
      <c r="I15" s="391"/>
      <c r="J15" s="399"/>
      <c r="K15" s="400"/>
      <c r="L15" s="401"/>
      <c r="M15" s="401"/>
    </row>
    <row r="16" spans="1:13" s="65" customFormat="1" ht="54.75" customHeight="1">
      <c r="A16" s="353"/>
      <c r="B16" s="354" t="s">
        <v>196</v>
      </c>
      <c r="C16" s="355"/>
      <c r="D16" s="394"/>
      <c r="E16" s="404"/>
      <c r="F16" s="356"/>
      <c r="G16" s="398"/>
      <c r="H16" s="547"/>
      <c r="I16" s="391"/>
      <c r="J16" s="399"/>
      <c r="K16" s="400"/>
      <c r="L16" s="401"/>
      <c r="M16" s="401"/>
    </row>
    <row r="17" spans="1:13" s="65" customFormat="1" ht="50.25" customHeight="1">
      <c r="A17" s="347"/>
      <c r="B17" s="354" t="s">
        <v>197</v>
      </c>
      <c r="C17" s="405"/>
      <c r="D17" s="396" t="s">
        <v>338</v>
      </c>
      <c r="E17" s="406">
        <v>39150.99</v>
      </c>
      <c r="F17" s="402">
        <v>221855.51</v>
      </c>
      <c r="G17" s="398"/>
      <c r="H17" s="547"/>
      <c r="I17" s="547"/>
      <c r="J17" s="399"/>
      <c r="K17" s="400"/>
      <c r="L17" s="401"/>
      <c r="M17" s="401"/>
    </row>
    <row r="18" spans="1:13" s="65" customFormat="1" ht="50.25" customHeight="1">
      <c r="A18" s="388">
        <v>2</v>
      </c>
      <c r="B18" s="350" t="s">
        <v>189</v>
      </c>
      <c r="C18" s="407" t="s">
        <v>198</v>
      </c>
      <c r="D18" s="408"/>
      <c r="E18" s="352"/>
      <c r="F18" s="352"/>
      <c r="G18" s="398"/>
      <c r="H18" s="547"/>
      <c r="I18" s="391"/>
      <c r="J18" s="399"/>
      <c r="K18" s="400"/>
      <c r="L18" s="401"/>
      <c r="M18" s="401"/>
    </row>
    <row r="19" spans="1:13" s="65" customFormat="1" ht="42.75" customHeight="1">
      <c r="A19" s="353"/>
      <c r="B19" s="395" t="s">
        <v>195</v>
      </c>
      <c r="C19" s="345"/>
      <c r="D19" s="409"/>
      <c r="E19" s="356"/>
      <c r="F19" s="356"/>
      <c r="G19" s="398"/>
      <c r="H19" s="547"/>
      <c r="I19" s="391"/>
      <c r="J19" s="399"/>
      <c r="K19" s="400"/>
      <c r="L19" s="401"/>
      <c r="M19" s="401"/>
    </row>
    <row r="20" spans="1:13" s="65" customFormat="1" ht="57" customHeight="1">
      <c r="A20" s="347"/>
      <c r="B20" s="395" t="s">
        <v>199</v>
      </c>
      <c r="C20" s="348"/>
      <c r="D20" s="396" t="s">
        <v>155</v>
      </c>
      <c r="E20" s="402" t="s">
        <v>200</v>
      </c>
      <c r="F20" s="402">
        <v>9180</v>
      </c>
      <c r="G20" s="398"/>
      <c r="H20" s="547"/>
      <c r="I20" s="391"/>
      <c r="J20" s="399"/>
      <c r="K20" s="400"/>
      <c r="L20" s="401"/>
      <c r="M20" s="401"/>
    </row>
    <row r="21" spans="1:13" s="65" customFormat="1" ht="44.25" customHeight="1">
      <c r="A21" s="388">
        <v>3</v>
      </c>
      <c r="B21" s="350" t="s">
        <v>189</v>
      </c>
      <c r="C21" s="407" t="s">
        <v>201</v>
      </c>
      <c r="D21" s="408"/>
      <c r="E21" s="352"/>
      <c r="F21" s="352"/>
      <c r="G21" s="398"/>
      <c r="H21" s="547"/>
      <c r="I21" s="391"/>
      <c r="J21" s="399"/>
      <c r="K21" s="400"/>
      <c r="L21" s="401"/>
      <c r="M21" s="401"/>
    </row>
    <row r="22" spans="1:13" s="65" customFormat="1" ht="35.25" customHeight="1">
      <c r="A22" s="353"/>
      <c r="B22" s="395" t="s">
        <v>202</v>
      </c>
      <c r="C22" s="345"/>
      <c r="D22" s="409"/>
      <c r="E22" s="356"/>
      <c r="F22" s="356"/>
      <c r="G22" s="398"/>
      <c r="H22" s="547"/>
      <c r="I22" s="391"/>
      <c r="J22" s="399"/>
      <c r="K22" s="400"/>
      <c r="L22" s="401"/>
      <c r="M22" s="401"/>
    </row>
    <row r="23" spans="1:13" s="65" customFormat="1" ht="48" customHeight="1">
      <c r="A23" s="347"/>
      <c r="B23" s="395" t="s">
        <v>203</v>
      </c>
      <c r="C23" s="348"/>
      <c r="D23" s="394" t="s">
        <v>155</v>
      </c>
      <c r="E23" s="461">
        <v>100</v>
      </c>
      <c r="F23" s="777">
        <f>11200+1636</f>
        <v>12836</v>
      </c>
      <c r="G23" s="398"/>
      <c r="H23" s="547"/>
      <c r="I23" s="391"/>
      <c r="J23" s="399"/>
      <c r="K23" s="400"/>
      <c r="L23" s="401"/>
      <c r="M23" s="401"/>
    </row>
    <row r="24" spans="1:13" s="65" customFormat="1" ht="45" customHeight="1">
      <c r="A24" s="340">
        <v>4</v>
      </c>
      <c r="B24" s="350" t="s">
        <v>189</v>
      </c>
      <c r="C24" s="351" t="s">
        <v>190</v>
      </c>
      <c r="D24" s="342"/>
      <c r="E24" s="352"/>
      <c r="F24" s="352"/>
      <c r="G24" s="398"/>
      <c r="H24" s="547"/>
      <c r="I24" s="391"/>
      <c r="J24" s="399"/>
      <c r="K24" s="400"/>
      <c r="L24" s="401"/>
      <c r="M24" s="401"/>
    </row>
    <row r="25" spans="1:13" s="65" customFormat="1" ht="51" customHeight="1">
      <c r="A25" s="353"/>
      <c r="B25" s="354" t="s">
        <v>204</v>
      </c>
      <c r="C25" s="355"/>
      <c r="D25" s="346"/>
      <c r="E25" s="356"/>
      <c r="F25" s="356"/>
      <c r="G25" s="398"/>
      <c r="H25" s="547"/>
      <c r="I25" s="391"/>
      <c r="J25" s="399"/>
      <c r="K25" s="400"/>
      <c r="L25" s="401"/>
      <c r="M25" s="401"/>
    </row>
    <row r="26" spans="1:13" s="65" customFormat="1" ht="42" customHeight="1">
      <c r="A26" s="353"/>
      <c r="B26" s="354" t="s">
        <v>205</v>
      </c>
      <c r="C26" s="405"/>
      <c r="D26" s="349" t="s">
        <v>155</v>
      </c>
      <c r="E26" s="402">
        <f>33849.9+12291.56</f>
        <v>46141.46</v>
      </c>
      <c r="F26" s="402">
        <f>191816.1+69652.08</f>
        <v>261468.18</v>
      </c>
      <c r="G26" s="398"/>
      <c r="H26" s="547"/>
      <c r="I26" s="391"/>
      <c r="J26" s="399"/>
      <c r="K26" s="400"/>
      <c r="L26" s="401"/>
      <c r="M26" s="401"/>
    </row>
    <row r="27" spans="1:13" s="65" customFormat="1" ht="41.25" customHeight="1">
      <c r="A27" s="340">
        <v>5</v>
      </c>
      <c r="B27" s="350" t="s">
        <v>189</v>
      </c>
      <c r="C27" s="351" t="s">
        <v>190</v>
      </c>
      <c r="D27" s="342"/>
      <c r="E27" s="352"/>
      <c r="F27" s="352"/>
      <c r="G27" s="398"/>
      <c r="H27" s="547"/>
      <c r="I27" s="391"/>
      <c r="J27" s="399"/>
      <c r="K27" s="400"/>
      <c r="L27" s="401"/>
      <c r="M27" s="401"/>
    </row>
    <row r="28" spans="1:13" s="65" customFormat="1" ht="74.25" customHeight="1">
      <c r="A28" s="353"/>
      <c r="B28" s="354" t="s">
        <v>206</v>
      </c>
      <c r="C28" s="355"/>
      <c r="D28" s="346"/>
      <c r="E28" s="356"/>
      <c r="F28" s="356"/>
      <c r="G28" s="398"/>
      <c r="H28" s="547"/>
      <c r="I28" s="391"/>
      <c r="J28" s="399"/>
      <c r="K28" s="400"/>
      <c r="L28" s="401"/>
      <c r="M28" s="401"/>
    </row>
    <row r="29" spans="1:13" s="65" customFormat="1" ht="42" customHeight="1">
      <c r="A29" s="353"/>
      <c r="B29" s="354" t="s">
        <v>191</v>
      </c>
      <c r="C29" s="405"/>
      <c r="D29" s="349" t="s">
        <v>155</v>
      </c>
      <c r="E29" s="402">
        <f>26352.02-105+7828.32</f>
        <v>34075.34</v>
      </c>
      <c r="F29" s="402">
        <f>149328.08-595+44360.45</f>
        <v>193093.52999999997</v>
      </c>
      <c r="G29" s="398"/>
      <c r="H29" s="547"/>
      <c r="I29" s="391"/>
      <c r="J29" s="399"/>
      <c r="K29" s="400"/>
      <c r="L29" s="401"/>
      <c r="M29" s="401"/>
    </row>
    <row r="30" spans="1:13" s="65" customFormat="1" ht="39" customHeight="1">
      <c r="A30" s="340">
        <v>6</v>
      </c>
      <c r="B30" s="350" t="s">
        <v>189</v>
      </c>
      <c r="C30" s="359" t="s">
        <v>190</v>
      </c>
      <c r="D30" s="346"/>
      <c r="E30" s="356"/>
      <c r="F30" s="356"/>
      <c r="G30" s="398"/>
      <c r="H30" s="547"/>
      <c r="I30" s="391"/>
      <c r="J30" s="399"/>
      <c r="K30" s="400"/>
      <c r="L30" s="401"/>
      <c r="M30" s="401"/>
    </row>
    <row r="31" spans="1:13" s="65" customFormat="1" ht="42" customHeight="1">
      <c r="A31" s="353"/>
      <c r="B31" s="354" t="s">
        <v>207</v>
      </c>
      <c r="C31" s="393"/>
      <c r="D31" s="346"/>
      <c r="E31" s="356"/>
      <c r="F31" s="356"/>
      <c r="G31" s="398"/>
      <c r="H31" s="547"/>
      <c r="I31" s="391"/>
      <c r="J31" s="399"/>
      <c r="K31" s="400"/>
      <c r="L31" s="401"/>
      <c r="M31" s="401"/>
    </row>
    <row r="32" spans="1:13" s="65" customFormat="1" ht="39" customHeight="1">
      <c r="A32" s="353"/>
      <c r="B32" s="410" t="s">
        <v>208</v>
      </c>
      <c r="C32" s="393"/>
      <c r="D32" s="349" t="s">
        <v>209</v>
      </c>
      <c r="E32" s="356">
        <f>65500.65+2325</f>
        <v>67825.65</v>
      </c>
      <c r="F32" s="356">
        <f>371170.35+13175</f>
        <v>384345.35</v>
      </c>
      <c r="G32" s="398"/>
      <c r="H32" s="547"/>
      <c r="I32" s="391"/>
      <c r="J32" s="399"/>
      <c r="K32" s="400"/>
      <c r="L32" s="401"/>
      <c r="M32" s="401"/>
    </row>
    <row r="33" spans="1:13" s="65" customFormat="1" ht="42" customHeight="1">
      <c r="A33" s="340">
        <v>7</v>
      </c>
      <c r="B33" s="350" t="s">
        <v>189</v>
      </c>
      <c r="C33" s="411" t="s">
        <v>190</v>
      </c>
      <c r="D33" s="397"/>
      <c r="E33" s="352"/>
      <c r="F33" s="412"/>
      <c r="G33" s="398"/>
      <c r="H33" s="547"/>
      <c r="I33" s="391"/>
      <c r="J33" s="399"/>
      <c r="K33" s="400"/>
      <c r="L33" s="401"/>
      <c r="M33" s="401"/>
    </row>
    <row r="34" spans="1:13" s="65" customFormat="1" ht="42" customHeight="1">
      <c r="A34" s="353"/>
      <c r="B34" s="354" t="s">
        <v>210</v>
      </c>
      <c r="C34" s="355"/>
      <c r="D34" s="394"/>
      <c r="E34" s="356"/>
      <c r="F34" s="413"/>
      <c r="G34" s="398"/>
      <c r="H34" s="547"/>
      <c r="I34" s="391"/>
      <c r="J34" s="399"/>
      <c r="K34" s="400"/>
      <c r="L34" s="401"/>
      <c r="M34" s="401"/>
    </row>
    <row r="35" spans="1:13" s="65" customFormat="1" ht="42" customHeight="1">
      <c r="A35" s="347"/>
      <c r="B35" s="354" t="s">
        <v>211</v>
      </c>
      <c r="C35" s="405"/>
      <c r="D35" s="349" t="s">
        <v>155</v>
      </c>
      <c r="E35" s="402">
        <f>89821.42+17767.11</f>
        <v>107588.53</v>
      </c>
      <c r="F35" s="414">
        <f>508988.03+116185.96</f>
        <v>625173.99</v>
      </c>
      <c r="G35" s="398"/>
      <c r="H35" s="547"/>
      <c r="I35" s="391"/>
      <c r="J35" s="399"/>
      <c r="K35" s="400"/>
      <c r="L35" s="401"/>
      <c r="M35" s="401"/>
    </row>
    <row r="36" spans="1:13" s="65" customFormat="1" ht="42.75" customHeight="1">
      <c r="A36" s="388">
        <v>8</v>
      </c>
      <c r="B36" s="350" t="s">
        <v>189</v>
      </c>
      <c r="C36" s="415" t="s">
        <v>212</v>
      </c>
      <c r="D36" s="346"/>
      <c r="E36" s="356"/>
      <c r="F36" s="356"/>
      <c r="G36" s="398"/>
      <c r="H36" s="547"/>
      <c r="I36" s="391"/>
      <c r="J36" s="399"/>
      <c r="K36" s="400"/>
      <c r="L36" s="401"/>
      <c r="M36" s="401"/>
    </row>
    <row r="37" spans="1:13" s="65" customFormat="1" ht="35.25" customHeight="1">
      <c r="A37" s="353"/>
      <c r="B37" s="357" t="s">
        <v>213</v>
      </c>
      <c r="C37" s="345"/>
      <c r="D37" s="416"/>
      <c r="E37" s="356"/>
      <c r="F37" s="356"/>
      <c r="G37" s="398"/>
      <c r="H37" s="547"/>
      <c r="I37" s="391"/>
      <c r="J37" s="399"/>
      <c r="K37" s="400"/>
      <c r="L37" s="401"/>
      <c r="M37" s="401"/>
    </row>
    <row r="38" spans="1:13" s="65" customFormat="1" ht="86.25" customHeight="1">
      <c r="A38" s="347"/>
      <c r="B38" s="357" t="s">
        <v>214</v>
      </c>
      <c r="C38" s="348"/>
      <c r="D38" s="417" t="s">
        <v>155</v>
      </c>
      <c r="E38" s="402">
        <v>495.24</v>
      </c>
      <c r="F38" s="402">
        <v>158591.88</v>
      </c>
      <c r="G38" s="398"/>
      <c r="H38" s="547"/>
      <c r="I38" s="391"/>
      <c r="J38" s="399"/>
      <c r="K38" s="400"/>
      <c r="L38" s="401"/>
      <c r="M38" s="401"/>
    </row>
    <row r="39" spans="1:13" s="65" customFormat="1" ht="54" customHeight="1">
      <c r="A39" s="340">
        <v>9</v>
      </c>
      <c r="B39" s="418" t="s">
        <v>215</v>
      </c>
      <c r="C39" s="407" t="s">
        <v>201</v>
      </c>
      <c r="D39" s="342"/>
      <c r="E39" s="352"/>
      <c r="F39" s="352"/>
      <c r="G39" s="398"/>
      <c r="H39" s="547"/>
      <c r="I39" s="391"/>
      <c r="J39" s="399"/>
      <c r="K39" s="400"/>
      <c r="L39" s="401"/>
      <c r="M39" s="401"/>
    </row>
    <row r="40" spans="1:13" s="65" customFormat="1" ht="52.5" customHeight="1">
      <c r="A40" s="353"/>
      <c r="B40" s="357" t="s">
        <v>216</v>
      </c>
      <c r="C40" s="345"/>
      <c r="D40" s="416"/>
      <c r="E40" s="356"/>
      <c r="F40" s="356"/>
      <c r="G40" s="398"/>
      <c r="H40" s="547"/>
      <c r="I40" s="391"/>
      <c r="J40" s="399"/>
      <c r="K40" s="400"/>
      <c r="L40" s="401"/>
      <c r="M40" s="401"/>
    </row>
    <row r="41" spans="1:13" s="65" customFormat="1" ht="58.5" customHeight="1">
      <c r="A41" s="347"/>
      <c r="B41" s="357" t="s">
        <v>217</v>
      </c>
      <c r="C41" s="348"/>
      <c r="D41" s="417" t="s">
        <v>155</v>
      </c>
      <c r="E41" s="402"/>
      <c r="F41" s="402">
        <v>6768</v>
      </c>
      <c r="G41" s="398"/>
      <c r="H41" s="547"/>
      <c r="I41" s="419"/>
      <c r="J41" s="399"/>
      <c r="K41" s="400"/>
      <c r="L41" s="401"/>
      <c r="M41" s="401"/>
    </row>
    <row r="42" spans="1:13" s="65" customFormat="1" ht="39" customHeight="1">
      <c r="A42" s="388">
        <v>10</v>
      </c>
      <c r="B42" s="350" t="s">
        <v>189</v>
      </c>
      <c r="C42" s="407" t="s">
        <v>201</v>
      </c>
      <c r="D42" s="408"/>
      <c r="E42" s="352"/>
      <c r="F42" s="352"/>
      <c r="G42" s="398"/>
      <c r="H42" s="547"/>
      <c r="I42" s="419"/>
      <c r="J42" s="399"/>
      <c r="K42" s="400"/>
      <c r="L42" s="401"/>
      <c r="M42" s="401"/>
    </row>
    <row r="43" spans="1:13" s="65" customFormat="1" ht="75" customHeight="1">
      <c r="A43" s="353"/>
      <c r="B43" s="395" t="s">
        <v>218</v>
      </c>
      <c r="C43" s="345"/>
      <c r="D43" s="409"/>
      <c r="E43" s="356"/>
      <c r="F43" s="356"/>
      <c r="G43" s="398"/>
      <c r="H43" s="547"/>
      <c r="I43" s="419"/>
      <c r="J43" s="399"/>
      <c r="K43" s="400"/>
      <c r="L43" s="401"/>
      <c r="M43" s="401"/>
    </row>
    <row r="44" spans="1:13" s="65" customFormat="1" ht="35.25" customHeight="1">
      <c r="A44" s="347"/>
      <c r="B44" s="395" t="s">
        <v>219</v>
      </c>
      <c r="C44" s="348"/>
      <c r="D44" s="396" t="s">
        <v>155</v>
      </c>
      <c r="E44" s="402">
        <v>22000</v>
      </c>
      <c r="F44" s="402">
        <v>54580</v>
      </c>
      <c r="G44" s="398"/>
      <c r="H44" s="547"/>
      <c r="I44" s="419"/>
      <c r="J44" s="399"/>
      <c r="K44" s="400"/>
      <c r="L44" s="401"/>
      <c r="M44" s="401"/>
    </row>
    <row r="45" spans="1:13" s="65" customFormat="1" ht="56.25" customHeight="1">
      <c r="A45" s="340">
        <v>11</v>
      </c>
      <c r="B45" s="350" t="s">
        <v>189</v>
      </c>
      <c r="C45" s="462" t="s">
        <v>339</v>
      </c>
      <c r="D45" s="397"/>
      <c r="E45" s="352"/>
      <c r="F45" s="352"/>
      <c r="G45" s="398"/>
      <c r="H45" s="547"/>
      <c r="I45" s="419"/>
      <c r="J45" s="399"/>
      <c r="K45" s="400"/>
      <c r="L45" s="401"/>
      <c r="M45" s="401"/>
    </row>
    <row r="46" spans="1:13" s="65" customFormat="1" ht="60.75" customHeight="1">
      <c r="A46" s="353"/>
      <c r="B46" s="395" t="s">
        <v>340</v>
      </c>
      <c r="C46" s="355"/>
      <c r="D46" s="394"/>
      <c r="E46" s="356"/>
      <c r="F46" s="356"/>
      <c r="G46" s="398"/>
      <c r="H46" s="547"/>
      <c r="I46" s="419"/>
      <c r="J46" s="399"/>
      <c r="K46" s="400"/>
      <c r="L46" s="401"/>
      <c r="M46" s="401"/>
    </row>
    <row r="47" spans="1:13" s="65" customFormat="1" ht="38.25" customHeight="1">
      <c r="A47" s="347"/>
      <c r="B47" s="395" t="s">
        <v>341</v>
      </c>
      <c r="C47" s="405"/>
      <c r="D47" s="394" t="s">
        <v>342</v>
      </c>
      <c r="E47" s="356" t="s">
        <v>200</v>
      </c>
      <c r="F47" s="356">
        <v>422070</v>
      </c>
      <c r="G47" s="398"/>
      <c r="H47" s="547"/>
      <c r="I47" s="419"/>
      <c r="J47" s="399"/>
      <c r="K47" s="400"/>
      <c r="L47" s="401"/>
      <c r="M47" s="401"/>
    </row>
    <row r="48" spans="1:13" s="65" customFormat="1" ht="38.25" customHeight="1">
      <c r="A48" s="340">
        <v>12</v>
      </c>
      <c r="B48" s="350" t="s">
        <v>189</v>
      </c>
      <c r="C48" s="462" t="s">
        <v>343</v>
      </c>
      <c r="D48" s="397"/>
      <c r="E48" s="403"/>
      <c r="F48" s="352"/>
      <c r="G48" s="398"/>
      <c r="H48" s="547"/>
      <c r="I48" s="419"/>
      <c r="J48" s="399"/>
      <c r="K48" s="400"/>
      <c r="L48" s="401"/>
      <c r="M48" s="401"/>
    </row>
    <row r="49" spans="1:13" s="65" customFormat="1" ht="100.5" customHeight="1">
      <c r="A49" s="353"/>
      <c r="B49" s="395" t="s">
        <v>344</v>
      </c>
      <c r="C49" s="355"/>
      <c r="D49" s="394"/>
      <c r="E49" s="404"/>
      <c r="F49" s="356"/>
      <c r="G49" s="398"/>
      <c r="H49" s="547"/>
      <c r="I49" s="419"/>
      <c r="J49" s="399"/>
      <c r="K49" s="400"/>
      <c r="L49" s="401"/>
      <c r="M49" s="401"/>
    </row>
    <row r="50" spans="1:13" s="65" customFormat="1" ht="38.25" customHeight="1">
      <c r="A50" s="347"/>
      <c r="B50" s="395" t="s">
        <v>345</v>
      </c>
      <c r="C50" s="405"/>
      <c r="D50" s="396" t="s">
        <v>346</v>
      </c>
      <c r="E50" s="402" t="s">
        <v>200</v>
      </c>
      <c r="F50" s="550">
        <v>192024</v>
      </c>
      <c r="G50" s="398"/>
      <c r="H50" s="547"/>
      <c r="I50" s="419"/>
      <c r="J50" s="399"/>
      <c r="K50" s="400"/>
      <c r="L50" s="401"/>
      <c r="M50" s="401"/>
    </row>
    <row r="51" spans="1:13" s="65" customFormat="1" ht="56.25" customHeight="1">
      <c r="A51" s="340">
        <v>13</v>
      </c>
      <c r="B51" s="551" t="s">
        <v>189</v>
      </c>
      <c r="C51" s="407" t="s">
        <v>201</v>
      </c>
      <c r="D51" s="397"/>
      <c r="E51" s="403"/>
      <c r="F51" s="352"/>
      <c r="G51" s="398"/>
      <c r="H51" s="547"/>
      <c r="I51" s="391"/>
      <c r="J51" s="399"/>
      <c r="K51" s="400"/>
      <c r="L51" s="401"/>
      <c r="M51" s="401"/>
    </row>
    <row r="52" spans="1:13" s="65" customFormat="1" ht="105" customHeight="1">
      <c r="A52" s="353"/>
      <c r="B52" s="395" t="s">
        <v>347</v>
      </c>
      <c r="C52" s="355"/>
      <c r="D52" s="394"/>
      <c r="E52" s="404"/>
      <c r="F52" s="356"/>
      <c r="G52" s="398"/>
      <c r="H52" s="547"/>
      <c r="I52" s="391"/>
      <c r="J52" s="399"/>
      <c r="K52" s="400"/>
      <c r="L52" s="401"/>
      <c r="M52" s="401"/>
    </row>
    <row r="53" spans="1:13" s="65" customFormat="1" ht="36" customHeight="1">
      <c r="A53" s="353"/>
      <c r="B53" s="552" t="s">
        <v>348</v>
      </c>
      <c r="C53" s="393"/>
      <c r="D53" s="394">
        <v>2014</v>
      </c>
      <c r="E53" s="404"/>
      <c r="F53" s="356">
        <v>67969.54</v>
      </c>
      <c r="G53" s="398"/>
      <c r="H53" s="547"/>
      <c r="I53" s="391"/>
      <c r="J53" s="399"/>
      <c r="K53" s="400"/>
      <c r="L53" s="401"/>
      <c r="M53" s="401"/>
    </row>
    <row r="54" spans="1:13" s="65" customFormat="1" ht="55.5" customHeight="1">
      <c r="A54" s="340">
        <v>14</v>
      </c>
      <c r="B54" s="553" t="s">
        <v>215</v>
      </c>
      <c r="C54" s="359" t="s">
        <v>349</v>
      </c>
      <c r="D54" s="397"/>
      <c r="E54" s="352"/>
      <c r="F54" s="352"/>
      <c r="G54" s="398"/>
      <c r="H54" s="547"/>
      <c r="I54" s="391"/>
      <c r="J54" s="399"/>
      <c r="K54" s="400"/>
      <c r="L54" s="401"/>
      <c r="M54" s="401"/>
    </row>
    <row r="55" spans="1:13" s="65" customFormat="1" ht="39.75" customHeight="1">
      <c r="A55" s="353"/>
      <c r="B55" s="395" t="s">
        <v>350</v>
      </c>
      <c r="C55" s="393"/>
      <c r="D55" s="394"/>
      <c r="E55" s="356"/>
      <c r="F55" s="356"/>
      <c r="G55" s="398"/>
      <c r="H55" s="547"/>
      <c r="I55" s="391"/>
      <c r="J55" s="399"/>
      <c r="K55" s="400"/>
      <c r="L55" s="401"/>
      <c r="M55" s="401"/>
    </row>
    <row r="56" spans="1:13" s="65" customFormat="1" ht="38.25" customHeight="1">
      <c r="A56" s="347"/>
      <c r="B56" s="395" t="s">
        <v>351</v>
      </c>
      <c r="C56" s="405"/>
      <c r="D56" s="394" t="s">
        <v>346</v>
      </c>
      <c r="E56" s="356"/>
      <c r="F56" s="356">
        <v>42742.4</v>
      </c>
      <c r="G56" s="398"/>
      <c r="H56" s="547"/>
      <c r="I56" s="391"/>
      <c r="J56" s="399"/>
      <c r="K56" s="400"/>
      <c r="L56" s="401"/>
      <c r="M56" s="401"/>
    </row>
    <row r="57" spans="1:13" s="65" customFormat="1" ht="38.25" customHeight="1">
      <c r="A57" s="340">
        <v>15</v>
      </c>
      <c r="B57" s="350" t="s">
        <v>189</v>
      </c>
      <c r="C57" s="554" t="s">
        <v>190</v>
      </c>
      <c r="D57" s="397"/>
      <c r="E57" s="403"/>
      <c r="F57" s="352"/>
      <c r="G57" s="398"/>
      <c r="H57" s="547"/>
      <c r="I57" s="391"/>
      <c r="J57" s="399"/>
      <c r="K57" s="400"/>
      <c r="L57" s="401"/>
      <c r="M57" s="401"/>
    </row>
    <row r="58" spans="1:13" s="65" customFormat="1" ht="49.5" customHeight="1">
      <c r="A58" s="353"/>
      <c r="B58" s="354" t="s">
        <v>352</v>
      </c>
      <c r="C58" s="355"/>
      <c r="D58" s="394"/>
      <c r="E58" s="404"/>
      <c r="F58" s="356"/>
      <c r="G58" s="398"/>
      <c r="H58" s="547"/>
      <c r="I58" s="391"/>
      <c r="J58" s="399"/>
      <c r="K58" s="400"/>
      <c r="L58" s="401"/>
      <c r="M58" s="401"/>
    </row>
    <row r="59" spans="1:13" s="65" customFormat="1" ht="53.25" customHeight="1">
      <c r="A59" s="353"/>
      <c r="B59" s="410" t="s">
        <v>353</v>
      </c>
      <c r="C59" s="393"/>
      <c r="D59" s="394" t="s">
        <v>354</v>
      </c>
      <c r="E59" s="406">
        <v>125690.25</v>
      </c>
      <c r="F59" s="402">
        <v>712244.78</v>
      </c>
      <c r="G59" s="398"/>
      <c r="H59" s="547"/>
      <c r="I59" s="391"/>
      <c r="J59" s="399"/>
      <c r="K59" s="400"/>
      <c r="L59" s="401"/>
      <c r="M59" s="401"/>
    </row>
    <row r="60" spans="1:11" ht="41.25" customHeight="1">
      <c r="A60" s="850" t="s">
        <v>220</v>
      </c>
      <c r="B60" s="420"/>
      <c r="C60" s="851"/>
      <c r="D60" s="852"/>
      <c r="E60" s="555">
        <f>E63+E66+E69+E72</f>
        <v>16200</v>
      </c>
      <c r="F60" s="555">
        <f>F63+F66+F69+F72</f>
        <v>456286.08999999997</v>
      </c>
      <c r="H60" s="547">
        <f>E60+F60</f>
        <v>472486.08999999997</v>
      </c>
      <c r="I60" s="421"/>
      <c r="J60" s="329"/>
      <c r="K60" s="423"/>
    </row>
    <row r="61" spans="1:9" ht="45" customHeight="1">
      <c r="A61" s="388">
        <v>1</v>
      </c>
      <c r="B61" s="553" t="s">
        <v>215</v>
      </c>
      <c r="C61" s="439" t="s">
        <v>223</v>
      </c>
      <c r="D61" s="342"/>
      <c r="E61" s="390"/>
      <c r="F61" s="389"/>
      <c r="H61" s="547"/>
      <c r="I61" s="391"/>
    </row>
    <row r="62" spans="1:9" ht="45.75" customHeight="1">
      <c r="A62" s="353"/>
      <c r="B62" s="395" t="s">
        <v>224</v>
      </c>
      <c r="C62" s="345"/>
      <c r="D62" s="346"/>
      <c r="E62" s="440"/>
      <c r="F62" s="392"/>
      <c r="H62" s="547"/>
      <c r="I62" s="391"/>
    </row>
    <row r="63" spans="1:10" ht="41.25" customHeight="1">
      <c r="A63" s="347"/>
      <c r="B63" s="395" t="s">
        <v>225</v>
      </c>
      <c r="C63" s="348"/>
      <c r="D63" s="349" t="s">
        <v>164</v>
      </c>
      <c r="E63" s="425"/>
      <c r="F63" s="558">
        <f>16777.6+5554.49</f>
        <v>22332.089999999997</v>
      </c>
      <c r="H63" s="547"/>
      <c r="I63" s="391"/>
      <c r="J63" s="422"/>
    </row>
    <row r="64" spans="1:8" ht="42" customHeight="1">
      <c r="A64" s="388">
        <v>2</v>
      </c>
      <c r="B64" s="350" t="s">
        <v>221</v>
      </c>
      <c r="C64" s="426" t="s">
        <v>222</v>
      </c>
      <c r="D64" s="427"/>
      <c r="E64" s="428"/>
      <c r="F64" s="429"/>
      <c r="H64" s="547"/>
    </row>
    <row r="65" spans="1:9" ht="36.75" customHeight="1">
      <c r="A65" s="353"/>
      <c r="B65" s="424" t="s">
        <v>226</v>
      </c>
      <c r="C65" s="430"/>
      <c r="D65" s="431"/>
      <c r="E65" s="432"/>
      <c r="F65" s="433"/>
      <c r="H65" s="547"/>
      <c r="I65" s="434"/>
    </row>
    <row r="66" spans="1:9" ht="36" customHeight="1">
      <c r="A66" s="347"/>
      <c r="B66" s="435" t="s">
        <v>227</v>
      </c>
      <c r="C66" s="436"/>
      <c r="D66" s="349" t="s">
        <v>164</v>
      </c>
      <c r="E66" s="438">
        <v>1200</v>
      </c>
      <c r="F66" s="438">
        <v>165580</v>
      </c>
      <c r="H66" s="547"/>
      <c r="I66" s="434"/>
    </row>
    <row r="67" spans="1:10" ht="44.25" customHeight="1">
      <c r="A67" s="388">
        <v>3</v>
      </c>
      <c r="B67" s="350" t="s">
        <v>228</v>
      </c>
      <c r="C67" s="359" t="s">
        <v>190</v>
      </c>
      <c r="D67" s="427"/>
      <c r="E67" s="428"/>
      <c r="F67" s="429"/>
      <c r="H67" s="547"/>
      <c r="I67" s="434"/>
      <c r="J67" s="422"/>
    </row>
    <row r="68" spans="1:8" ht="60.75" customHeight="1">
      <c r="A68" s="353"/>
      <c r="B68" s="424" t="s">
        <v>229</v>
      </c>
      <c r="C68" s="430"/>
      <c r="D68" s="431"/>
      <c r="E68" s="432"/>
      <c r="F68" s="433"/>
      <c r="H68" s="547"/>
    </row>
    <row r="69" spans="1:8" ht="51.75" customHeight="1">
      <c r="A69" s="347"/>
      <c r="B69" s="424" t="s">
        <v>230</v>
      </c>
      <c r="C69" s="436"/>
      <c r="D69" s="349" t="s">
        <v>164</v>
      </c>
      <c r="E69" s="438">
        <v>15000</v>
      </c>
      <c r="F69" s="438"/>
      <c r="H69" s="547"/>
    </row>
    <row r="70" spans="1:8" ht="40.5" customHeight="1">
      <c r="A70" s="388">
        <v>4</v>
      </c>
      <c r="B70" s="556" t="s">
        <v>355</v>
      </c>
      <c r="C70" s="557" t="s">
        <v>356</v>
      </c>
      <c r="D70" s="427" t="s">
        <v>176</v>
      </c>
      <c r="E70" s="428"/>
      <c r="F70" s="429"/>
      <c r="H70" s="547"/>
    </row>
    <row r="71" spans="1:11" ht="34.5" customHeight="1">
      <c r="A71" s="353"/>
      <c r="B71" s="435" t="s">
        <v>357</v>
      </c>
      <c r="C71" s="430"/>
      <c r="D71" s="431"/>
      <c r="E71" s="432"/>
      <c r="F71" s="433"/>
      <c r="H71" s="547"/>
      <c r="K71" s="442"/>
    </row>
    <row r="72" spans="1:8" ht="35.25" customHeight="1">
      <c r="A72" s="347"/>
      <c r="B72" s="435" t="s">
        <v>358</v>
      </c>
      <c r="C72" s="436"/>
      <c r="D72" s="437"/>
      <c r="E72" s="438"/>
      <c r="F72" s="438">
        <v>268374</v>
      </c>
      <c r="H72" s="547"/>
    </row>
    <row r="73" spans="4:8" ht="18.75">
      <c r="D73" s="441"/>
      <c r="E73" s="28"/>
      <c r="F73" s="1"/>
      <c r="H73" s="547"/>
    </row>
    <row r="74" spans="4:6" ht="18.75">
      <c r="D74" s="441"/>
      <c r="E74" s="1"/>
      <c r="F74" s="1"/>
    </row>
    <row r="75" spans="4:6" ht="18.75">
      <c r="D75" s="441"/>
      <c r="E75" s="1"/>
      <c r="F75" s="1"/>
    </row>
    <row r="76" spans="4:6" ht="18.75">
      <c r="D76" s="441"/>
      <c r="E76" s="1"/>
      <c r="F76" s="1"/>
    </row>
    <row r="77" spans="4:6" ht="18.75">
      <c r="D77" s="441"/>
      <c r="E77" s="1"/>
      <c r="F77" s="1"/>
    </row>
    <row r="78" spans="4:6" ht="18.75">
      <c r="D78" s="441"/>
      <c r="E78" s="1"/>
      <c r="F78" s="1"/>
    </row>
    <row r="79" spans="4:11" ht="18.75">
      <c r="D79" s="441"/>
      <c r="E79" s="28"/>
      <c r="F79" s="1"/>
      <c r="K79" s="442"/>
    </row>
    <row r="80" spans="4:6" ht="18.75">
      <c r="D80" s="441"/>
      <c r="E80" s="28"/>
      <c r="F80" s="1"/>
    </row>
    <row r="81" spans="4:6" ht="18.75">
      <c r="D81" s="441"/>
      <c r="E81" s="28"/>
      <c r="F81" s="1"/>
    </row>
    <row r="82" spans="4:6" ht="18.75">
      <c r="D82" s="441"/>
      <c r="E82" s="28"/>
      <c r="F82" s="1"/>
    </row>
    <row r="83" spans="5:6" ht="18.75">
      <c r="E83" s="443"/>
      <c r="F83" s="1"/>
    </row>
    <row r="84" spans="4:6" ht="18.75">
      <c r="D84" s="444"/>
      <c r="E84" s="1"/>
      <c r="F84" s="28"/>
    </row>
    <row r="85" spans="5:6" ht="18.75">
      <c r="E85" s="1"/>
      <c r="F85" s="28"/>
    </row>
    <row r="86" spans="3:6" ht="18.75">
      <c r="C86" s="4"/>
      <c r="D86" s="4"/>
      <c r="E86" s="443"/>
      <c r="F86" s="28"/>
    </row>
    <row r="87" spans="3:6" ht="18.75">
      <c r="C87" s="4"/>
      <c r="D87" s="4"/>
      <c r="E87" s="443"/>
      <c r="F87" s="28"/>
    </row>
    <row r="88" spans="3:11" ht="18.75">
      <c r="C88" s="4"/>
      <c r="D88" s="4"/>
      <c r="E88" s="443"/>
      <c r="F88" s="28"/>
      <c r="K88" s="442"/>
    </row>
    <row r="89" spans="3:6" ht="18.75">
      <c r="C89" s="4"/>
      <c r="D89" s="4"/>
      <c r="E89" s="159"/>
      <c r="F89" s="445"/>
    </row>
    <row r="90" spans="3:6" ht="18.75">
      <c r="C90" s="4"/>
      <c r="D90" s="4"/>
      <c r="E90" s="159"/>
      <c r="F90" s="445"/>
    </row>
    <row r="91" spans="3:6" ht="18.75">
      <c r="C91" s="4"/>
      <c r="D91" s="4"/>
      <c r="E91" s="28"/>
      <c r="F91" s="28"/>
    </row>
    <row r="92" spans="3:6" ht="18.75">
      <c r="C92" s="4"/>
      <c r="D92" s="4"/>
      <c r="E92" s="159"/>
      <c r="F92" s="445"/>
    </row>
    <row r="93" spans="3:6" ht="18.75">
      <c r="C93" s="4"/>
      <c r="D93" s="4"/>
      <c r="E93" s="28"/>
      <c r="F93" s="28"/>
    </row>
    <row r="94" spans="3:6" ht="18.75">
      <c r="C94" s="4"/>
      <c r="D94" s="4"/>
      <c r="E94" s="28"/>
      <c r="F94" s="28"/>
    </row>
    <row r="95" spans="3:6" ht="18.75">
      <c r="C95" s="4"/>
      <c r="D95" s="4"/>
      <c r="E95" s="28"/>
      <c r="F95" s="28"/>
    </row>
    <row r="96" spans="3:6" ht="18.75">
      <c r="C96" s="4"/>
      <c r="D96" s="4"/>
      <c r="E96" s="28"/>
      <c r="F96" s="28"/>
    </row>
    <row r="97" spans="3:6" ht="18.75">
      <c r="C97" s="4"/>
      <c r="D97" s="4"/>
      <c r="E97" s="28"/>
      <c r="F97" s="28"/>
    </row>
    <row r="98" spans="3:6" ht="18.75">
      <c r="C98" s="4"/>
      <c r="D98" s="4"/>
      <c r="E98" s="28"/>
      <c r="F98" s="28"/>
    </row>
    <row r="99" spans="3:6" ht="18.75">
      <c r="C99" s="4"/>
      <c r="D99" s="4"/>
      <c r="E99" s="28"/>
      <c r="F99" s="28"/>
    </row>
    <row r="100" spans="3:6" ht="18.75">
      <c r="C100" s="4"/>
      <c r="D100" s="4"/>
      <c r="E100" s="28"/>
      <c r="F100" s="28"/>
    </row>
    <row r="101" spans="5:6" ht="18.75">
      <c r="E101" s="28"/>
      <c r="F101" s="28"/>
    </row>
    <row r="102" spans="5:6" ht="18.75">
      <c r="E102" s="28"/>
      <c r="F102" s="28"/>
    </row>
    <row r="103" spans="5:6" ht="18.75">
      <c r="E103" s="28"/>
      <c r="F103" s="28"/>
    </row>
    <row r="104" spans="5:6" ht="18.75">
      <c r="E104" s="28"/>
      <c r="F104" s="28"/>
    </row>
    <row r="105" spans="5:6" ht="18.75">
      <c r="E105" s="28"/>
      <c r="F105" s="28"/>
    </row>
    <row r="106" spans="5:6" ht="18.75">
      <c r="E106" s="28"/>
      <c r="F106" s="28"/>
    </row>
    <row r="107" spans="5:6" ht="18.75">
      <c r="E107" s="28"/>
      <c r="F107" s="28"/>
    </row>
    <row r="108" spans="5:6" ht="18.75">
      <c r="E108" s="28"/>
      <c r="F108" s="28"/>
    </row>
    <row r="109" spans="5:6" ht="18.75">
      <c r="E109" s="28"/>
      <c r="F109" s="28"/>
    </row>
    <row r="110" spans="5:6" ht="18.75">
      <c r="E110" s="28"/>
      <c r="F110" s="28"/>
    </row>
    <row r="111" spans="5:6" ht="18.75">
      <c r="E111" s="28"/>
      <c r="F111" s="28"/>
    </row>
    <row r="112" spans="5:6" ht="18.75">
      <c r="E112" s="28"/>
      <c r="F112" s="28"/>
    </row>
    <row r="113" spans="5:6" ht="18.75">
      <c r="E113" s="28"/>
      <c r="F113" s="28"/>
    </row>
    <row r="114" spans="5:6" ht="18.75">
      <c r="E114" s="28"/>
      <c r="F114" s="28"/>
    </row>
    <row r="115" spans="5:6" ht="18.75">
      <c r="E115" s="28"/>
      <c r="F115" s="28"/>
    </row>
    <row r="116" spans="5:6" ht="18.75">
      <c r="E116" s="28"/>
      <c r="F116" s="28"/>
    </row>
    <row r="117" spans="5:6" ht="18.75">
      <c r="E117" s="28"/>
      <c r="F117" s="28"/>
    </row>
    <row r="118" spans="5:6" ht="18.75">
      <c r="E118" s="28"/>
      <c r="F118" s="28"/>
    </row>
    <row r="119" spans="5:6" ht="18.75">
      <c r="E119" s="28"/>
      <c r="F119" s="28"/>
    </row>
    <row r="120" spans="5:6" ht="18.75">
      <c r="E120" s="28"/>
      <c r="F120" s="28"/>
    </row>
    <row r="121" spans="5:6" ht="18.75">
      <c r="E121" s="28"/>
      <c r="F121" s="28"/>
    </row>
    <row r="122" spans="5:6" ht="18.75">
      <c r="E122" s="28"/>
      <c r="F122" s="28"/>
    </row>
    <row r="123" spans="5:6" ht="18.75">
      <c r="E123" s="28"/>
      <c r="F123" s="28"/>
    </row>
    <row r="124" spans="5:6" ht="18.75">
      <c r="E124" s="28"/>
      <c r="F124" s="28"/>
    </row>
    <row r="125" spans="5:6" ht="18.75">
      <c r="E125" s="28"/>
      <c r="F125" s="28"/>
    </row>
    <row r="126" spans="5:6" ht="18.75">
      <c r="E126" s="28"/>
      <c r="F126" s="28"/>
    </row>
    <row r="127" spans="5:6" ht="18.75">
      <c r="E127" s="28"/>
      <c r="F127" s="28"/>
    </row>
    <row r="128" spans="5:6" ht="18.75">
      <c r="E128" s="28"/>
      <c r="F128" s="28"/>
    </row>
    <row r="129" spans="5:6" ht="18.75">
      <c r="E129" s="28"/>
      <c r="F129" s="28"/>
    </row>
    <row r="130" spans="5:6" ht="18.75">
      <c r="E130" s="28"/>
      <c r="F130" s="28"/>
    </row>
    <row r="131" spans="5:6" ht="18.75">
      <c r="E131" s="28"/>
      <c r="F131" s="28"/>
    </row>
    <row r="132" spans="5:6" ht="18.75">
      <c r="E132" s="28"/>
      <c r="F132" s="28"/>
    </row>
    <row r="133" spans="5:6" ht="18.75">
      <c r="E133" s="28"/>
      <c r="F133" s="28"/>
    </row>
    <row r="134" spans="5:6" ht="18.75">
      <c r="E134" s="28"/>
      <c r="F134" s="28"/>
    </row>
    <row r="135" spans="5:6" ht="18.75">
      <c r="E135" s="28"/>
      <c r="F135" s="28"/>
    </row>
    <row r="136" spans="5:6" ht="18.75">
      <c r="E136" s="28"/>
      <c r="F136" s="28"/>
    </row>
    <row r="137" spans="5:6" ht="18.75">
      <c r="E137" s="28"/>
      <c r="F137" s="28"/>
    </row>
    <row r="138" spans="5:6" ht="18.75">
      <c r="E138" s="28"/>
      <c r="F138" s="28"/>
    </row>
    <row r="139" spans="5:6" ht="18.75">
      <c r="E139" s="28"/>
      <c r="F139" s="28"/>
    </row>
    <row r="140" spans="5:6" ht="18.75">
      <c r="E140" s="28"/>
      <c r="F140" s="28"/>
    </row>
    <row r="141" spans="5:6" ht="18.75">
      <c r="E141" s="28"/>
      <c r="F141" s="28"/>
    </row>
    <row r="142" spans="5:6" ht="18.75">
      <c r="E142" s="28"/>
      <c r="F142" s="28"/>
    </row>
    <row r="143" spans="5:6" ht="18.75">
      <c r="E143" s="28"/>
      <c r="F143" s="28"/>
    </row>
    <row r="144" spans="5:6" ht="18.75">
      <c r="E144" s="28"/>
      <c r="F144" s="28"/>
    </row>
    <row r="145" spans="5:6" ht="18.75">
      <c r="E145" s="28"/>
      <c r="F145" s="28"/>
    </row>
    <row r="146" spans="5:6" ht="18.75">
      <c r="E146" s="28"/>
      <c r="F146" s="28"/>
    </row>
    <row r="147" spans="5:6" ht="18.75">
      <c r="E147" s="28"/>
      <c r="F147" s="28"/>
    </row>
    <row r="148" spans="5:6" ht="18.75">
      <c r="E148" s="28"/>
      <c r="F148" s="28"/>
    </row>
    <row r="149" spans="5:6" ht="18.75">
      <c r="E149" s="28"/>
      <c r="F149" s="28"/>
    </row>
    <row r="150" spans="5:6" ht="18.75">
      <c r="E150" s="28"/>
      <c r="F150" s="28"/>
    </row>
    <row r="151" spans="5:6" ht="18.75">
      <c r="E151" s="28"/>
      <c r="F151" s="28"/>
    </row>
    <row r="152" spans="5:6" ht="18.75">
      <c r="E152" s="28"/>
      <c r="F152" s="28"/>
    </row>
    <row r="153" spans="5:6" ht="18.75">
      <c r="E153" s="28"/>
      <c r="F153" s="28"/>
    </row>
    <row r="154" spans="5:6" ht="18.75">
      <c r="E154" s="28"/>
      <c r="F154" s="28"/>
    </row>
    <row r="155" spans="5:6" ht="18.75">
      <c r="E155" s="28"/>
      <c r="F155" s="28"/>
    </row>
    <row r="156" spans="5:6" ht="18.75">
      <c r="E156" s="28"/>
      <c r="F156" s="28"/>
    </row>
    <row r="157" spans="5:6" ht="18.75">
      <c r="E157" s="28"/>
      <c r="F157" s="28"/>
    </row>
    <row r="158" spans="5:6" ht="18.75">
      <c r="E158" s="28"/>
      <c r="F158" s="28"/>
    </row>
    <row r="159" spans="5:6" ht="18.75">
      <c r="E159" s="28"/>
      <c r="F159" s="28"/>
    </row>
    <row r="160" spans="5:6" ht="18.75">
      <c r="E160" s="28"/>
      <c r="F160" s="28"/>
    </row>
    <row r="161" spans="5:6" ht="18.75">
      <c r="E161" s="28"/>
      <c r="F161" s="28"/>
    </row>
    <row r="162" spans="5:6" ht="18.75">
      <c r="E162" s="28"/>
      <c r="F162" s="28"/>
    </row>
    <row r="163" spans="5:6" ht="18.75">
      <c r="E163" s="28"/>
      <c r="F163" s="28"/>
    </row>
    <row r="164" spans="5:6" ht="18.75">
      <c r="E164" s="28"/>
      <c r="F164" s="28"/>
    </row>
    <row r="165" spans="5:6" ht="18.75">
      <c r="E165" s="28"/>
      <c r="F165" s="28"/>
    </row>
    <row r="166" spans="5:6" ht="18.75">
      <c r="E166" s="28"/>
      <c r="F166" s="28"/>
    </row>
    <row r="167" spans="5:6" ht="18.75">
      <c r="E167" s="28"/>
      <c r="F167" s="28"/>
    </row>
    <row r="168" spans="5:6" ht="18.75">
      <c r="E168" s="28"/>
      <c r="F168" s="28"/>
    </row>
    <row r="169" spans="5:6" ht="18.75">
      <c r="E169" s="28"/>
      <c r="F169" s="28"/>
    </row>
    <row r="170" spans="5:6" ht="18.75">
      <c r="E170" s="28"/>
      <c r="F170" s="28"/>
    </row>
    <row r="171" spans="5:6" ht="18.75">
      <c r="E171" s="28"/>
      <c r="F171" s="28"/>
    </row>
    <row r="172" spans="5:6" ht="18.75">
      <c r="E172" s="28"/>
      <c r="F172" s="28"/>
    </row>
    <row r="173" spans="5:6" ht="18.75">
      <c r="E173" s="28"/>
      <c r="F173" s="28"/>
    </row>
    <row r="174" spans="5:6" ht="18.75">
      <c r="E174" s="28"/>
      <c r="F174" s="28"/>
    </row>
    <row r="175" spans="5:6" ht="18.75">
      <c r="E175" s="28"/>
      <c r="F175" s="28"/>
    </row>
    <row r="176" spans="5:6" ht="18.75">
      <c r="E176" s="28"/>
      <c r="F176" s="28"/>
    </row>
    <row r="177" spans="5:6" ht="18.75">
      <c r="E177" s="28"/>
      <c r="F177" s="28"/>
    </row>
    <row r="178" spans="5:6" ht="18.75">
      <c r="E178" s="28"/>
      <c r="F178" s="28"/>
    </row>
    <row r="179" spans="5:6" ht="18.75">
      <c r="E179" s="28"/>
      <c r="F179" s="28"/>
    </row>
    <row r="180" spans="5:6" ht="18.75">
      <c r="E180" s="28"/>
      <c r="F180" s="28"/>
    </row>
    <row r="181" spans="5:6" ht="18.75">
      <c r="E181" s="28"/>
      <c r="F181" s="28"/>
    </row>
    <row r="182" spans="5:6" ht="18.75">
      <c r="E182" s="28"/>
      <c r="F182" s="28"/>
    </row>
    <row r="183" spans="5:6" ht="18.75">
      <c r="E183" s="28"/>
      <c r="F183" s="28"/>
    </row>
    <row r="184" spans="5:6" ht="18.75">
      <c r="E184" s="28"/>
      <c r="F184" s="28"/>
    </row>
    <row r="185" spans="5:6" ht="18.75">
      <c r="E185" s="28"/>
      <c r="F185" s="28"/>
    </row>
    <row r="186" spans="5:6" ht="18.75">
      <c r="E186" s="28"/>
      <c r="F186" s="28"/>
    </row>
    <row r="187" spans="5:6" ht="18.75">
      <c r="E187" s="28"/>
      <c r="F187" s="28"/>
    </row>
    <row r="188" spans="5:6" ht="18.75">
      <c r="E188" s="28"/>
      <c r="F188" s="28"/>
    </row>
    <row r="189" spans="5:6" ht="18.75">
      <c r="E189" s="28"/>
      <c r="F189" s="28"/>
    </row>
    <row r="190" spans="5:6" ht="18.75">
      <c r="E190" s="28"/>
      <c r="F190" s="28"/>
    </row>
    <row r="191" spans="5:6" ht="18.75">
      <c r="E191" s="28"/>
      <c r="F191" s="28"/>
    </row>
    <row r="192" spans="5:6" ht="18.75">
      <c r="E192" s="28"/>
      <c r="F192" s="28"/>
    </row>
    <row r="193" spans="5:6" ht="18.75">
      <c r="E193" s="28"/>
      <c r="F193" s="28"/>
    </row>
  </sheetData>
  <sheetProtection/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G76" sqref="G76:G87"/>
    </sheetView>
  </sheetViews>
  <sheetFormatPr defaultColWidth="9.140625" defaultRowHeight="12.75"/>
  <cols>
    <col min="1" max="1" width="4.57421875" style="565" customWidth="1"/>
    <col min="2" max="2" width="23.8515625" style="565" customWidth="1"/>
    <col min="3" max="3" width="47.28125" style="576" customWidth="1"/>
    <col min="4" max="4" width="18.57421875" style="565" customWidth="1"/>
    <col min="5" max="5" width="12.7109375" style="567" customWidth="1"/>
    <col min="6" max="6" width="9.140625" style="565" customWidth="1"/>
    <col min="7" max="7" width="15.8515625" style="565" customWidth="1"/>
    <col min="8" max="16384" width="9.140625" style="565" customWidth="1"/>
  </cols>
  <sheetData>
    <row r="1" ht="19.5" customHeight="1">
      <c r="C1" s="566" t="s">
        <v>31</v>
      </c>
    </row>
    <row r="2" ht="19.5" customHeight="1">
      <c r="C2" s="568" t="s">
        <v>29</v>
      </c>
    </row>
    <row r="3" ht="15" customHeight="1">
      <c r="C3" s="568" t="s">
        <v>153</v>
      </c>
    </row>
    <row r="4" ht="17.25" customHeight="1">
      <c r="C4" s="181" t="s">
        <v>334</v>
      </c>
    </row>
    <row r="5" ht="14.25" customHeight="1">
      <c r="C5" s="568"/>
    </row>
    <row r="6" ht="14.25" customHeight="1">
      <c r="C6" s="568"/>
    </row>
    <row r="7" spans="1:5" s="572" customFormat="1" ht="19.5" customHeight="1">
      <c r="A7" s="569" t="s">
        <v>378</v>
      </c>
      <c r="B7" s="570"/>
      <c r="C7" s="571"/>
      <c r="D7" s="565"/>
      <c r="E7" s="567"/>
    </row>
    <row r="8" spans="1:5" s="572" customFormat="1" ht="19.5" customHeight="1">
      <c r="A8" s="569" t="s">
        <v>379</v>
      </c>
      <c r="B8" s="570"/>
      <c r="C8" s="571"/>
      <c r="D8" s="565"/>
      <c r="E8" s="567"/>
    </row>
    <row r="9" spans="1:3" ht="18.75" customHeight="1">
      <c r="A9" s="569" t="s">
        <v>380</v>
      </c>
      <c r="B9" s="573"/>
      <c r="C9" s="571"/>
    </row>
    <row r="10" spans="1:2" ht="13.5">
      <c r="A10" s="574" t="s">
        <v>68</v>
      </c>
      <c r="B10" s="575"/>
    </row>
    <row r="11" spans="3:4" ht="11.25" customHeight="1">
      <c r="C11" s="577"/>
      <c r="D11" s="578" t="s">
        <v>78</v>
      </c>
    </row>
    <row r="12" spans="1:4" ht="33" customHeight="1">
      <c r="A12" s="579" t="s">
        <v>79</v>
      </c>
      <c r="B12" s="579" t="s">
        <v>381</v>
      </c>
      <c r="C12" s="580" t="s">
        <v>382</v>
      </c>
      <c r="D12" s="581" t="s">
        <v>383</v>
      </c>
    </row>
    <row r="13" spans="1:5" s="573" customFormat="1" ht="22.5" customHeight="1">
      <c r="A13" s="582" t="s">
        <v>384</v>
      </c>
      <c r="B13" s="583"/>
      <c r="C13" s="584"/>
      <c r="D13" s="585">
        <f>D14+D18</f>
        <v>9058519.379999999</v>
      </c>
      <c r="E13" s="586"/>
    </row>
    <row r="14" spans="1:5" s="573" customFormat="1" ht="24.75" customHeight="1">
      <c r="A14" s="587" t="s">
        <v>385</v>
      </c>
      <c r="B14" s="588"/>
      <c r="C14" s="589"/>
      <c r="D14" s="585">
        <f>D15</f>
        <v>2536226</v>
      </c>
      <c r="E14" s="590"/>
    </row>
    <row r="15" spans="1:5" s="573" customFormat="1" ht="30" customHeight="1">
      <c r="A15" s="591">
        <v>801</v>
      </c>
      <c r="B15" s="592" t="s">
        <v>98</v>
      </c>
      <c r="C15" s="593"/>
      <c r="D15" s="594">
        <f>SUM(D16:D17)</f>
        <v>2536226</v>
      </c>
      <c r="E15" s="595"/>
    </row>
    <row r="16" spans="1:5" s="573" customFormat="1" ht="29.25" customHeight="1">
      <c r="A16" s="596"/>
      <c r="B16" s="597"/>
      <c r="C16" s="598" t="s">
        <v>386</v>
      </c>
      <c r="D16" s="678">
        <f>1982426-264000</f>
        <v>1718426</v>
      </c>
      <c r="E16" s="586"/>
    </row>
    <row r="17" spans="1:5" s="573" customFormat="1" ht="33" customHeight="1">
      <c r="A17" s="596"/>
      <c r="B17" s="597"/>
      <c r="C17" s="598" t="s">
        <v>387</v>
      </c>
      <c r="D17" s="599">
        <v>817800</v>
      </c>
      <c r="E17" s="586"/>
    </row>
    <row r="18" spans="1:5" s="573" customFormat="1" ht="24.75" customHeight="1">
      <c r="A18" s="587" t="s">
        <v>388</v>
      </c>
      <c r="B18" s="588"/>
      <c r="C18" s="589"/>
      <c r="D18" s="600">
        <f>D19+D31+D35+D43+D47+D52</f>
        <v>6522293.38</v>
      </c>
      <c r="E18" s="586"/>
    </row>
    <row r="19" spans="1:5" s="573" customFormat="1" ht="21.75" customHeight="1">
      <c r="A19" s="601">
        <v>851</v>
      </c>
      <c r="B19" s="602" t="s">
        <v>101</v>
      </c>
      <c r="C19" s="603"/>
      <c r="D19" s="604">
        <f>SUM(D20:D30)</f>
        <v>1046500</v>
      </c>
      <c r="E19" s="595"/>
    </row>
    <row r="20" spans="1:5" s="573" customFormat="1" ht="38.25" customHeight="1">
      <c r="A20" s="605"/>
      <c r="B20" s="606"/>
      <c r="C20" s="598" t="s">
        <v>389</v>
      </c>
      <c r="D20" s="599">
        <v>95000</v>
      </c>
      <c r="E20" s="586"/>
    </row>
    <row r="21" spans="1:5" s="573" customFormat="1" ht="27.75" customHeight="1">
      <c r="A21" s="607"/>
      <c r="B21" s="608"/>
      <c r="C21" s="598" t="s">
        <v>390</v>
      </c>
      <c r="D21" s="599">
        <v>440000</v>
      </c>
      <c r="E21" s="586"/>
    </row>
    <row r="22" spans="1:5" s="573" customFormat="1" ht="47.25" customHeight="1">
      <c r="A22" s="607"/>
      <c r="B22" s="609"/>
      <c r="C22" s="598" t="s">
        <v>391</v>
      </c>
      <c r="D22" s="599">
        <v>50000</v>
      </c>
      <c r="E22" s="586"/>
    </row>
    <row r="23" spans="1:5" s="573" customFormat="1" ht="27" customHeight="1">
      <c r="A23" s="607"/>
      <c r="B23" s="609"/>
      <c r="C23" s="598" t="s">
        <v>392</v>
      </c>
      <c r="D23" s="599">
        <v>10000</v>
      </c>
      <c r="E23" s="586"/>
    </row>
    <row r="24" spans="1:5" s="573" customFormat="1" ht="42" customHeight="1">
      <c r="A24" s="607"/>
      <c r="B24" s="609"/>
      <c r="C24" s="598" t="s">
        <v>393</v>
      </c>
      <c r="D24" s="599">
        <f>49500+70000</f>
        <v>119500</v>
      </c>
      <c r="E24" s="586"/>
    </row>
    <row r="25" spans="1:5" s="573" customFormat="1" ht="36" customHeight="1">
      <c r="A25" s="607"/>
      <c r="B25" s="609"/>
      <c r="C25" s="598" t="s">
        <v>394</v>
      </c>
      <c r="D25" s="599">
        <v>60000</v>
      </c>
      <c r="E25" s="586"/>
    </row>
    <row r="26" spans="1:5" s="573" customFormat="1" ht="27.75" customHeight="1">
      <c r="A26" s="607"/>
      <c r="B26" s="609"/>
      <c r="C26" s="598" t="s">
        <v>395</v>
      </c>
      <c r="D26" s="599">
        <v>101000</v>
      </c>
      <c r="E26" s="586"/>
    </row>
    <row r="27" spans="1:5" s="573" customFormat="1" ht="31.5" customHeight="1">
      <c r="A27" s="607"/>
      <c r="B27" s="609"/>
      <c r="C27" s="598" t="s">
        <v>396</v>
      </c>
      <c r="D27" s="599">
        <v>90000</v>
      </c>
      <c r="E27" s="586"/>
    </row>
    <row r="28" spans="1:5" s="573" customFormat="1" ht="33.75" customHeight="1">
      <c r="A28" s="607"/>
      <c r="B28" s="609"/>
      <c r="C28" s="598" t="s">
        <v>397</v>
      </c>
      <c r="D28" s="599">
        <v>25000</v>
      </c>
      <c r="E28" s="586"/>
    </row>
    <row r="29" spans="1:5" s="573" customFormat="1" ht="45.75" customHeight="1">
      <c r="A29" s="607"/>
      <c r="B29" s="609"/>
      <c r="C29" s="610" t="s">
        <v>398</v>
      </c>
      <c r="D29" s="611">
        <v>50000</v>
      </c>
      <c r="E29" s="586"/>
    </row>
    <row r="30" spans="1:5" s="573" customFormat="1" ht="23.25" customHeight="1">
      <c r="A30" s="607"/>
      <c r="B30" s="609"/>
      <c r="C30" s="610" t="s">
        <v>399</v>
      </c>
      <c r="D30" s="611">
        <v>6000</v>
      </c>
      <c r="E30" s="586"/>
    </row>
    <row r="31" spans="1:5" s="573" customFormat="1" ht="21" customHeight="1">
      <c r="A31" s="605">
        <v>852</v>
      </c>
      <c r="B31" s="612" t="s">
        <v>156</v>
      </c>
      <c r="C31" s="603"/>
      <c r="D31" s="613">
        <f>SUM(D32:D34)</f>
        <v>1235000</v>
      </c>
      <c r="E31" s="586"/>
    </row>
    <row r="32" spans="1:5" s="573" customFormat="1" ht="37.5" customHeight="1">
      <c r="A32" s="614"/>
      <c r="B32" s="615"/>
      <c r="C32" s="616" t="s">
        <v>400</v>
      </c>
      <c r="D32" s="599">
        <v>950000</v>
      </c>
      <c r="E32" s="586"/>
    </row>
    <row r="33" spans="1:5" s="573" customFormat="1" ht="27" customHeight="1">
      <c r="A33" s="617"/>
      <c r="B33" s="618"/>
      <c r="C33" s="619" t="s">
        <v>401</v>
      </c>
      <c r="D33" s="599">
        <v>200000</v>
      </c>
      <c r="E33" s="586"/>
    </row>
    <row r="34" spans="1:5" s="573" customFormat="1" ht="38.25" customHeight="1">
      <c r="A34" s="617"/>
      <c r="B34" s="618"/>
      <c r="C34" s="619" t="s">
        <v>402</v>
      </c>
      <c r="D34" s="599">
        <v>85000</v>
      </c>
      <c r="E34" s="586"/>
    </row>
    <row r="35" spans="1:5" s="573" customFormat="1" ht="39" customHeight="1">
      <c r="A35" s="620">
        <v>853</v>
      </c>
      <c r="B35" s="621" t="s">
        <v>112</v>
      </c>
      <c r="C35" s="622"/>
      <c r="D35" s="594">
        <f>SUM(D36:D42)</f>
        <v>1194793.38</v>
      </c>
      <c r="E35" s="586"/>
    </row>
    <row r="36" spans="1:5" s="573" customFormat="1" ht="30" customHeight="1">
      <c r="A36" s="617"/>
      <c r="B36" s="618"/>
      <c r="C36" s="622" t="s">
        <v>403</v>
      </c>
      <c r="D36" s="599">
        <v>177600</v>
      </c>
      <c r="E36" s="586"/>
    </row>
    <row r="37" spans="1:5" s="573" customFormat="1" ht="30" customHeight="1">
      <c r="A37" s="617"/>
      <c r="B37" s="618"/>
      <c r="C37" s="623" t="s">
        <v>0</v>
      </c>
      <c r="D37" s="599">
        <v>54000</v>
      </c>
      <c r="E37" s="586"/>
    </row>
    <row r="38" spans="1:5" s="573" customFormat="1" ht="30" customHeight="1">
      <c r="A38" s="617"/>
      <c r="B38" s="618"/>
      <c r="C38" s="623" t="s">
        <v>1</v>
      </c>
      <c r="D38" s="599">
        <v>19800</v>
      </c>
      <c r="E38" s="586"/>
    </row>
    <row r="39" spans="1:5" s="573" customFormat="1" ht="30.75" customHeight="1">
      <c r="A39" s="617"/>
      <c r="B39" s="618"/>
      <c r="C39" s="623" t="s">
        <v>2</v>
      </c>
      <c r="D39" s="599">
        <v>9000</v>
      </c>
      <c r="E39" s="586"/>
    </row>
    <row r="40" spans="1:5" s="573" customFormat="1" ht="46.5" customHeight="1">
      <c r="A40" s="617"/>
      <c r="B40" s="624"/>
      <c r="C40" s="619" t="s">
        <v>3</v>
      </c>
      <c r="D40" s="599">
        <f>78549.77+13861.73</f>
        <v>92411.5</v>
      </c>
      <c r="E40" s="586"/>
    </row>
    <row r="41" spans="1:5" s="573" customFormat="1" ht="37.5" customHeight="1">
      <c r="A41" s="617"/>
      <c r="B41" s="624"/>
      <c r="C41" s="354" t="s">
        <v>30</v>
      </c>
      <c r="D41" s="678">
        <f>35684.6+6297.28</f>
        <v>41981.88</v>
      </c>
      <c r="E41" s="586"/>
    </row>
    <row r="42" spans="1:5" s="573" customFormat="1" ht="39.75" customHeight="1">
      <c r="A42" s="617"/>
      <c r="B42" s="624"/>
      <c r="C42" s="619" t="s">
        <v>305</v>
      </c>
      <c r="D42" s="599">
        <f>680000+120000</f>
        <v>800000</v>
      </c>
      <c r="E42" s="586"/>
    </row>
    <row r="43" spans="1:5" s="573" customFormat="1" ht="38.25" customHeight="1">
      <c r="A43" s="605">
        <v>900</v>
      </c>
      <c r="B43" s="625" t="s">
        <v>4</v>
      </c>
      <c r="C43" s="626"/>
      <c r="D43" s="585">
        <f>SUM(D44:D46)</f>
        <v>901000</v>
      </c>
      <c r="E43" s="586"/>
    </row>
    <row r="44" spans="1:5" s="573" customFormat="1" ht="53.25" customHeight="1">
      <c r="A44" s="627"/>
      <c r="B44" s="628"/>
      <c r="C44" s="629" t="s">
        <v>5</v>
      </c>
      <c r="D44" s="599">
        <v>271000</v>
      </c>
      <c r="E44" s="586"/>
    </row>
    <row r="45" spans="1:5" s="634" customFormat="1" ht="34.5" customHeight="1">
      <c r="A45" s="630"/>
      <c r="B45" s="631"/>
      <c r="C45" s="632" t="s">
        <v>6</v>
      </c>
      <c r="D45" s="633">
        <v>30000</v>
      </c>
      <c r="E45" s="595"/>
    </row>
    <row r="46" spans="1:5" s="573" customFormat="1" ht="25.5" customHeight="1">
      <c r="A46" s="635"/>
      <c r="B46" s="636"/>
      <c r="C46" s="632" t="s">
        <v>7</v>
      </c>
      <c r="D46" s="599">
        <v>600000</v>
      </c>
      <c r="E46" s="586"/>
    </row>
    <row r="47" spans="1:5" s="573" customFormat="1" ht="39" customHeight="1">
      <c r="A47" s="605">
        <v>921</v>
      </c>
      <c r="B47" s="637" t="s">
        <v>311</v>
      </c>
      <c r="C47" s="621"/>
      <c r="D47" s="585">
        <f>SUM(D48:D51)</f>
        <v>123000</v>
      </c>
      <c r="E47" s="586"/>
    </row>
    <row r="48" spans="1:5" s="573" customFormat="1" ht="35.25" customHeight="1">
      <c r="A48" s="627"/>
      <c r="B48" s="628"/>
      <c r="C48" s="638" t="s">
        <v>8</v>
      </c>
      <c r="D48" s="599">
        <v>25000</v>
      </c>
      <c r="E48" s="586"/>
    </row>
    <row r="49" spans="1:5" s="573" customFormat="1" ht="35.25" customHeight="1">
      <c r="A49" s="630"/>
      <c r="B49" s="631"/>
      <c r="C49" s="616" t="s">
        <v>9</v>
      </c>
      <c r="D49" s="599">
        <v>25000</v>
      </c>
      <c r="E49" s="586"/>
    </row>
    <row r="50" spans="1:5" s="573" customFormat="1" ht="27" customHeight="1">
      <c r="A50" s="630"/>
      <c r="B50" s="631"/>
      <c r="C50" s="639" t="s">
        <v>10</v>
      </c>
      <c r="D50" s="599">
        <v>28000</v>
      </c>
      <c r="E50" s="586"/>
    </row>
    <row r="51" spans="1:5" s="573" customFormat="1" ht="32.25" customHeight="1">
      <c r="A51" s="635"/>
      <c r="B51" s="636"/>
      <c r="C51" s="639" t="s">
        <v>11</v>
      </c>
      <c r="D51" s="599">
        <v>45000</v>
      </c>
      <c r="E51" s="586"/>
    </row>
    <row r="52" spans="1:5" s="573" customFormat="1" ht="34.5" customHeight="1">
      <c r="A52" s="601">
        <v>926</v>
      </c>
      <c r="B52" s="640" t="s">
        <v>12</v>
      </c>
      <c r="C52" s="626"/>
      <c r="D52" s="585">
        <f>SUM(D53:D55)</f>
        <v>2022000</v>
      </c>
      <c r="E52" s="586"/>
    </row>
    <row r="53" spans="1:5" s="644" customFormat="1" ht="61.5" customHeight="1">
      <c r="A53" s="627"/>
      <c r="B53" s="641"/>
      <c r="C53" s="642" t="s">
        <v>13</v>
      </c>
      <c r="D53" s="643">
        <f>150000+1732000</f>
        <v>1882000</v>
      </c>
      <c r="E53" s="586"/>
    </row>
    <row r="54" spans="1:5" s="644" customFormat="1" ht="33" customHeight="1">
      <c r="A54" s="645"/>
      <c r="B54" s="646"/>
      <c r="C54" s="647" t="s">
        <v>14</v>
      </c>
      <c r="D54" s="643">
        <v>115000</v>
      </c>
      <c r="E54" s="586"/>
    </row>
    <row r="55" spans="1:5" s="573" customFormat="1" ht="30" customHeight="1">
      <c r="A55" s="645"/>
      <c r="B55" s="646"/>
      <c r="C55" s="648" t="s">
        <v>15</v>
      </c>
      <c r="D55" s="599">
        <v>25000</v>
      </c>
      <c r="E55" s="586"/>
    </row>
    <row r="56" spans="1:5" s="573" customFormat="1" ht="30" customHeight="1">
      <c r="A56" s="649" t="s">
        <v>16</v>
      </c>
      <c r="B56" s="650"/>
      <c r="C56" s="651"/>
      <c r="D56" s="613">
        <f>D57+D67</f>
        <v>7925020</v>
      </c>
      <c r="E56" s="586"/>
    </row>
    <row r="57" spans="1:5" s="573" customFormat="1" ht="27" customHeight="1">
      <c r="A57" s="652" t="s">
        <v>385</v>
      </c>
      <c r="B57" s="653"/>
      <c r="C57" s="654"/>
      <c r="D57" s="655">
        <f>D58+D63+D65</f>
        <v>7105105</v>
      </c>
      <c r="E57" s="586"/>
    </row>
    <row r="58" spans="1:5" s="573" customFormat="1" ht="19.5" customHeight="1">
      <c r="A58" s="656">
        <v>801</v>
      </c>
      <c r="B58" s="657" t="s">
        <v>98</v>
      </c>
      <c r="C58" s="598"/>
      <c r="D58" s="594">
        <f>SUM(D59:D62)</f>
        <v>5347000</v>
      </c>
      <c r="E58" s="586"/>
    </row>
    <row r="59" spans="1:5" s="573" customFormat="1" ht="30" customHeight="1">
      <c r="A59" s="658"/>
      <c r="B59" s="659"/>
      <c r="C59" s="598" t="s">
        <v>17</v>
      </c>
      <c r="D59" s="678">
        <f>2000000-86000</f>
        <v>1914000</v>
      </c>
      <c r="E59" s="586"/>
    </row>
    <row r="60" spans="1:5" s="573" customFormat="1" ht="30" customHeight="1">
      <c r="A60" s="658"/>
      <c r="B60" s="659"/>
      <c r="C60" s="598" t="s">
        <v>18</v>
      </c>
      <c r="D60" s="599">
        <v>350000</v>
      </c>
      <c r="E60" s="586"/>
    </row>
    <row r="61" spans="1:5" s="573" customFormat="1" ht="30" customHeight="1">
      <c r="A61" s="658"/>
      <c r="B61" s="659"/>
      <c r="C61" s="598" t="s">
        <v>19</v>
      </c>
      <c r="D61" s="599">
        <v>48000</v>
      </c>
      <c r="E61" s="586"/>
    </row>
    <row r="62" spans="1:5" s="573" customFormat="1" ht="31.5" customHeight="1">
      <c r="A62" s="658"/>
      <c r="B62" s="659"/>
      <c r="C62" s="598" t="s">
        <v>20</v>
      </c>
      <c r="D62" s="678">
        <f>3185000-150000</f>
        <v>3035000</v>
      </c>
      <c r="E62" s="586"/>
    </row>
    <row r="63" spans="1:5" s="573" customFormat="1" ht="39" customHeight="1">
      <c r="A63" s="605">
        <v>853</v>
      </c>
      <c r="B63" s="657" t="s">
        <v>112</v>
      </c>
      <c r="C63" s="660"/>
      <c r="D63" s="585">
        <f>SUM(D64:D64)</f>
        <v>308105</v>
      </c>
      <c r="E63" s="586"/>
    </row>
    <row r="64" spans="1:5" s="662" customFormat="1" ht="37.5" customHeight="1">
      <c r="A64" s="614"/>
      <c r="B64" s="661"/>
      <c r="C64" s="639" t="s">
        <v>21</v>
      </c>
      <c r="D64" s="633">
        <v>308105</v>
      </c>
      <c r="E64" s="586"/>
    </row>
    <row r="65" spans="1:5" s="573" customFormat="1" ht="31.5" customHeight="1">
      <c r="A65" s="620">
        <v>854</v>
      </c>
      <c r="B65" s="592" t="s">
        <v>328</v>
      </c>
      <c r="C65" s="598"/>
      <c r="D65" s="663">
        <f>D66</f>
        <v>1450000</v>
      </c>
      <c r="E65" s="595"/>
    </row>
    <row r="66" spans="1:5" s="573" customFormat="1" ht="43.5" customHeight="1">
      <c r="A66" s="664"/>
      <c r="B66" s="665"/>
      <c r="C66" s="598" t="s">
        <v>22</v>
      </c>
      <c r="D66" s="599">
        <v>1450000</v>
      </c>
      <c r="E66" s="586"/>
    </row>
    <row r="67" spans="1:5" s="573" customFormat="1" ht="29.25" customHeight="1">
      <c r="A67" s="587" t="s">
        <v>388</v>
      </c>
      <c r="B67" s="666"/>
      <c r="C67" s="667"/>
      <c r="D67" s="668">
        <f>D68+D72+D74</f>
        <v>819915</v>
      </c>
      <c r="E67" s="586"/>
    </row>
    <row r="68" spans="1:5" s="573" customFormat="1" ht="34.5" customHeight="1">
      <c r="A68" s="607">
        <v>630</v>
      </c>
      <c r="B68" s="669" t="s">
        <v>317</v>
      </c>
      <c r="C68" s="670" t="s">
        <v>68</v>
      </c>
      <c r="D68" s="585">
        <f>SUM(D69:D71)</f>
        <v>95000</v>
      </c>
      <c r="E68" s="586"/>
    </row>
    <row r="69" spans="1:5" s="573" customFormat="1" ht="36.75" customHeight="1">
      <c r="A69" s="614"/>
      <c r="B69" s="671"/>
      <c r="C69" s="672" t="s">
        <v>23</v>
      </c>
      <c r="D69" s="633">
        <v>60000</v>
      </c>
      <c r="E69" s="586"/>
    </row>
    <row r="70" spans="1:5" s="573" customFormat="1" ht="30" customHeight="1">
      <c r="A70" s="630"/>
      <c r="B70" s="673"/>
      <c r="C70" s="629" t="s">
        <v>24</v>
      </c>
      <c r="D70" s="599">
        <v>30000</v>
      </c>
      <c r="E70" s="586"/>
    </row>
    <row r="71" spans="1:5" s="573" customFormat="1" ht="30" customHeight="1">
      <c r="A71" s="630"/>
      <c r="B71" s="673"/>
      <c r="C71" s="629" t="s">
        <v>25</v>
      </c>
      <c r="D71" s="599">
        <v>5000</v>
      </c>
      <c r="E71" s="586"/>
    </row>
    <row r="72" spans="1:5" s="573" customFormat="1" ht="26.25" customHeight="1">
      <c r="A72" s="620">
        <v>852</v>
      </c>
      <c r="B72" s="674" t="s">
        <v>156</v>
      </c>
      <c r="C72" s="660"/>
      <c r="D72" s="585">
        <f>SUM(D73:D73)</f>
        <v>200000</v>
      </c>
      <c r="E72" s="586"/>
    </row>
    <row r="73" spans="1:5" s="573" customFormat="1" ht="40.5" customHeight="1">
      <c r="A73" s="646"/>
      <c r="B73" s="646"/>
      <c r="C73" s="660" t="s">
        <v>26</v>
      </c>
      <c r="D73" s="599">
        <v>200000</v>
      </c>
      <c r="E73" s="586"/>
    </row>
    <row r="74" spans="1:5" s="573" customFormat="1" ht="38.25" customHeight="1">
      <c r="A74" s="605">
        <v>853</v>
      </c>
      <c r="B74" s="657" t="s">
        <v>112</v>
      </c>
      <c r="C74" s="660"/>
      <c r="D74" s="675">
        <f>SUM(D75)</f>
        <v>524915</v>
      </c>
      <c r="E74" s="590"/>
    </row>
    <row r="75" spans="1:5" s="573" customFormat="1" ht="37.5" customHeight="1">
      <c r="A75" s="676"/>
      <c r="B75" s="676"/>
      <c r="C75" s="660" t="s">
        <v>27</v>
      </c>
      <c r="D75" s="599">
        <v>524915</v>
      </c>
      <c r="E75" s="586"/>
    </row>
    <row r="76" spans="1:5" s="573" customFormat="1" ht="24.75" customHeight="1">
      <c r="A76" s="859" t="s">
        <v>28</v>
      </c>
      <c r="B76" s="860"/>
      <c r="C76" s="861"/>
      <c r="D76" s="677">
        <f>D13+D56</f>
        <v>16983539.38</v>
      </c>
      <c r="E76" s="590"/>
    </row>
    <row r="77" spans="3:7" s="573" customFormat="1" ht="12.75">
      <c r="C77" s="571"/>
      <c r="E77" s="590"/>
      <c r="G77" s="586"/>
    </row>
    <row r="84" ht="12.75">
      <c r="G84" s="567"/>
    </row>
    <row r="85" ht="12.75">
      <c r="G85" s="567"/>
    </row>
  </sheetData>
  <sheetProtection/>
  <mergeCells count="1">
    <mergeCell ref="A76:C76"/>
  </mergeCells>
  <printOptions/>
  <pageMargins left="0.3937007874015748" right="0" top="0.984251968503937" bottom="0.98425196850393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31">
      <selection activeCell="F42" sqref="F42:F46"/>
    </sheetView>
  </sheetViews>
  <sheetFormatPr defaultColWidth="9.140625" defaultRowHeight="12.75"/>
  <cols>
    <col min="1" max="1" width="5.421875" style="679" customWidth="1"/>
    <col min="2" max="2" width="23.8515625" style="679" customWidth="1"/>
    <col min="3" max="3" width="41.57421875" style="679" customWidth="1"/>
    <col min="4" max="4" width="18.00390625" style="679" customWidth="1"/>
    <col min="5" max="5" width="24.7109375" style="679" customWidth="1"/>
    <col min="6" max="6" width="23.00390625" style="679" customWidth="1"/>
    <col min="7" max="7" width="8.8515625" style="679" customWidth="1"/>
    <col min="8" max="16384" width="9.140625" style="679" customWidth="1"/>
  </cols>
  <sheetData>
    <row r="1" ht="19.5" customHeight="1">
      <c r="C1" s="680" t="s">
        <v>48</v>
      </c>
    </row>
    <row r="2" ht="19.5" customHeight="1">
      <c r="C2" s="681" t="s">
        <v>29</v>
      </c>
    </row>
    <row r="3" ht="17.25" customHeight="1">
      <c r="C3" s="681" t="s">
        <v>153</v>
      </c>
    </row>
    <row r="4" ht="12.75" customHeight="1">
      <c r="C4" s="181" t="s">
        <v>334</v>
      </c>
    </row>
    <row r="5" ht="16.5" customHeight="1">
      <c r="C5" s="682"/>
    </row>
    <row r="6" ht="18" customHeight="1">
      <c r="C6" s="682"/>
    </row>
    <row r="7" spans="1:4" s="685" customFormat="1" ht="17.25" customHeight="1">
      <c r="A7" s="683" t="s">
        <v>32</v>
      </c>
      <c r="B7" s="683"/>
      <c r="C7" s="684"/>
      <c r="D7" s="679"/>
    </row>
    <row r="8" spans="1:4" s="685" customFormat="1" ht="17.25" customHeight="1">
      <c r="A8" s="683" t="s">
        <v>33</v>
      </c>
      <c r="B8" s="683"/>
      <c r="C8" s="684"/>
      <c r="D8" s="679"/>
    </row>
    <row r="9" spans="1:2" ht="15.75">
      <c r="A9" s="686" t="s">
        <v>34</v>
      </c>
      <c r="B9" s="687"/>
    </row>
    <row r="10" spans="3:4" ht="11.25" customHeight="1">
      <c r="C10" s="688"/>
      <c r="D10" s="689" t="s">
        <v>78</v>
      </c>
    </row>
    <row r="11" spans="1:4" ht="29.25" customHeight="1">
      <c r="A11" s="690" t="s">
        <v>79</v>
      </c>
      <c r="B11" s="690" t="s">
        <v>381</v>
      </c>
      <c r="C11" s="690" t="s">
        <v>382</v>
      </c>
      <c r="D11" s="691" t="s">
        <v>35</v>
      </c>
    </row>
    <row r="12" spans="1:4" ht="24" customHeight="1">
      <c r="A12" s="692" t="s">
        <v>384</v>
      </c>
      <c r="B12" s="693"/>
      <c r="C12" s="694"/>
      <c r="D12" s="695">
        <f>D13+D17+D20</f>
        <v>16448480.35</v>
      </c>
    </row>
    <row r="13" spans="1:4" s="700" customFormat="1" ht="24" customHeight="1">
      <c r="A13" s="696" t="s">
        <v>36</v>
      </c>
      <c r="B13" s="697"/>
      <c r="C13" s="698"/>
      <c r="D13" s="699">
        <f>D14</f>
        <v>4712000</v>
      </c>
    </row>
    <row r="14" spans="1:5" ht="31.5" customHeight="1">
      <c r="A14" s="701">
        <v>921</v>
      </c>
      <c r="B14" s="702" t="s">
        <v>311</v>
      </c>
      <c r="C14" s="703"/>
      <c r="D14" s="695">
        <f>D15+D16</f>
        <v>4712000</v>
      </c>
      <c r="E14" s="704"/>
    </row>
    <row r="15" spans="1:5" ht="27.75" customHeight="1">
      <c r="A15" s="705"/>
      <c r="B15" s="706"/>
      <c r="C15" s="707" t="s">
        <v>37</v>
      </c>
      <c r="D15" s="708">
        <v>3472000</v>
      </c>
      <c r="E15" s="704"/>
    </row>
    <row r="16" spans="1:5" ht="27.75" customHeight="1">
      <c r="A16" s="709"/>
      <c r="B16" s="710"/>
      <c r="C16" s="707" t="s">
        <v>38</v>
      </c>
      <c r="D16" s="438">
        <v>1240000</v>
      </c>
      <c r="E16" s="704"/>
    </row>
    <row r="17" spans="1:5" ht="26.25" customHeight="1">
      <c r="A17" s="696" t="s">
        <v>39</v>
      </c>
      <c r="B17" s="711"/>
      <c r="C17" s="707"/>
      <c r="D17" s="699">
        <f>D18</f>
        <v>11000184.75</v>
      </c>
      <c r="E17" s="704"/>
    </row>
    <row r="18" spans="1:5" ht="26.25" customHeight="1">
      <c r="A18" s="537">
        <v>600</v>
      </c>
      <c r="B18" s="712" t="s">
        <v>84</v>
      </c>
      <c r="C18" s="707"/>
      <c r="D18" s="695">
        <f>D19</f>
        <v>11000184.75</v>
      </c>
      <c r="E18" s="704"/>
    </row>
    <row r="19" spans="1:5" ht="29.25" customHeight="1">
      <c r="A19" s="713"/>
      <c r="B19" s="714"/>
      <c r="C19" s="715" t="s">
        <v>40</v>
      </c>
      <c r="D19" s="708">
        <v>11000184.75</v>
      </c>
      <c r="E19" s="704"/>
    </row>
    <row r="20" spans="1:5" ht="28.5" customHeight="1">
      <c r="A20" s="716" t="s">
        <v>388</v>
      </c>
      <c r="B20" s="717"/>
      <c r="C20" s="703"/>
      <c r="D20" s="699">
        <f>D21+D23+D25+D27+D29+D31</f>
        <v>736295.6</v>
      </c>
      <c r="E20" s="704"/>
    </row>
    <row r="21" spans="1:5" ht="28.5" customHeight="1">
      <c r="A21" s="718">
        <v>750</v>
      </c>
      <c r="B21" s="719" t="s">
        <v>91</v>
      </c>
      <c r="C21" s="503"/>
      <c r="D21" s="695">
        <f>SUM(D22)</f>
        <v>21887.5</v>
      </c>
      <c r="E21" s="704"/>
    </row>
    <row r="22" spans="1:5" ht="42.75" customHeight="1">
      <c r="A22" s="720"/>
      <c r="B22" s="721"/>
      <c r="C22" s="503" t="s">
        <v>41</v>
      </c>
      <c r="D22" s="722">
        <f>32287.5-10400</f>
        <v>21887.5</v>
      </c>
      <c r="E22" s="704"/>
    </row>
    <row r="23" spans="1:5" ht="31.5" customHeight="1">
      <c r="A23" s="757">
        <v>801</v>
      </c>
      <c r="B23" s="758" t="s">
        <v>49</v>
      </c>
      <c r="C23" s="759"/>
      <c r="D23" s="760">
        <f>D24</f>
        <v>30000</v>
      </c>
      <c r="E23" s="704"/>
    </row>
    <row r="24" spans="1:5" ht="33" customHeight="1">
      <c r="A24" s="757"/>
      <c r="B24" s="758"/>
      <c r="C24" s="759" t="s">
        <v>50</v>
      </c>
      <c r="D24" s="761">
        <v>30000</v>
      </c>
      <c r="E24" s="704"/>
    </row>
    <row r="25" spans="1:5" ht="28.5" customHeight="1">
      <c r="A25" s="723">
        <v>851</v>
      </c>
      <c r="B25" s="724" t="s">
        <v>101</v>
      </c>
      <c r="C25" s="703"/>
      <c r="D25" s="725">
        <f>SUM(D26:D26)</f>
        <v>7500</v>
      </c>
      <c r="E25" s="704"/>
    </row>
    <row r="26" spans="1:5" ht="57" customHeight="1">
      <c r="A26" s="726"/>
      <c r="B26" s="727"/>
      <c r="C26" s="715" t="s">
        <v>42</v>
      </c>
      <c r="D26" s="722">
        <v>7500</v>
      </c>
      <c r="E26" s="704"/>
    </row>
    <row r="27" spans="1:5" ht="34.5" customHeight="1">
      <c r="A27" s="537">
        <v>853</v>
      </c>
      <c r="B27" s="719" t="s">
        <v>112</v>
      </c>
      <c r="C27" s="715"/>
      <c r="D27" s="725">
        <f>D28</f>
        <v>90522</v>
      </c>
      <c r="E27" s="704"/>
    </row>
    <row r="28" spans="1:5" ht="31.5" customHeight="1">
      <c r="A28" s="696"/>
      <c r="B28" s="728"/>
      <c r="C28" s="729" t="s">
        <v>353</v>
      </c>
      <c r="D28" s="722">
        <f>76943.7+13578.3</f>
        <v>90522</v>
      </c>
      <c r="E28" s="704"/>
    </row>
    <row r="29" spans="1:5" ht="30" customHeight="1">
      <c r="A29" s="730">
        <v>900</v>
      </c>
      <c r="B29" s="731" t="s">
        <v>43</v>
      </c>
      <c r="C29" s="732"/>
      <c r="D29" s="733">
        <f>D30</f>
        <v>12000</v>
      </c>
      <c r="E29" s="704"/>
    </row>
    <row r="30" spans="1:9" ht="30" customHeight="1">
      <c r="A30" s="705"/>
      <c r="B30" s="734"/>
      <c r="C30" s="735" t="s">
        <v>6</v>
      </c>
      <c r="D30" s="736">
        <v>12000</v>
      </c>
      <c r="E30" s="737"/>
      <c r="F30" s="737"/>
      <c r="G30" s="737"/>
      <c r="H30" s="737"/>
      <c r="I30" s="737"/>
    </row>
    <row r="31" spans="1:9" ht="30.75" customHeight="1">
      <c r="A31" s="537">
        <v>921</v>
      </c>
      <c r="B31" s="731" t="s">
        <v>311</v>
      </c>
      <c r="C31" s="738"/>
      <c r="D31" s="739">
        <f>SUM(D32)</f>
        <v>574386.1</v>
      </c>
      <c r="E31" s="737"/>
      <c r="F31" s="737"/>
      <c r="G31" s="737"/>
      <c r="H31" s="737"/>
      <c r="I31" s="737"/>
    </row>
    <row r="32" spans="1:9" ht="64.5" customHeight="1">
      <c r="A32" s="705"/>
      <c r="B32" s="721"/>
      <c r="C32" s="738" t="s">
        <v>44</v>
      </c>
      <c r="D32" s="736">
        <v>574386.1</v>
      </c>
      <c r="E32" s="737"/>
      <c r="F32" s="737"/>
      <c r="G32" s="737"/>
      <c r="H32" s="737"/>
      <c r="I32" s="737"/>
    </row>
    <row r="33" spans="1:9" ht="30.75" customHeight="1">
      <c r="A33" s="692" t="s">
        <v>16</v>
      </c>
      <c r="B33" s="740"/>
      <c r="C33" s="741"/>
      <c r="D33" s="742">
        <f>D34+D37</f>
        <v>3706445</v>
      </c>
      <c r="E33" s="737"/>
      <c r="F33" s="737"/>
      <c r="G33" s="737"/>
      <c r="H33" s="737"/>
      <c r="I33" s="737"/>
    </row>
    <row r="34" spans="1:9" ht="33" customHeight="1">
      <c r="A34" s="726" t="s">
        <v>36</v>
      </c>
      <c r="B34" s="743"/>
      <c r="C34" s="744"/>
      <c r="D34" s="745">
        <f>D35</f>
        <v>2574000</v>
      </c>
      <c r="E34" s="737"/>
      <c r="F34" s="737"/>
      <c r="G34" s="737"/>
      <c r="H34" s="737"/>
      <c r="I34" s="737"/>
    </row>
    <row r="35" spans="1:4" ht="33" customHeight="1">
      <c r="A35" s="537">
        <v>921</v>
      </c>
      <c r="B35" s="702" t="s">
        <v>311</v>
      </c>
      <c r="C35" s="746"/>
      <c r="D35" s="747">
        <f>D36</f>
        <v>2574000</v>
      </c>
    </row>
    <row r="36" spans="1:4" ht="24.75" customHeight="1">
      <c r="A36" s="748"/>
      <c r="B36" s="721"/>
      <c r="C36" s="715" t="s">
        <v>45</v>
      </c>
      <c r="D36" s="708">
        <v>2574000</v>
      </c>
    </row>
    <row r="37" spans="1:4" ht="27.75" customHeight="1">
      <c r="A37" s="716" t="s">
        <v>388</v>
      </c>
      <c r="B37" s="749"/>
      <c r="C37" s="715"/>
      <c r="D37" s="750">
        <f>D38+D40</f>
        <v>1132445</v>
      </c>
    </row>
    <row r="38" spans="1:4" ht="27" customHeight="1">
      <c r="A38" s="734">
        <v>852</v>
      </c>
      <c r="B38" s="751" t="s">
        <v>156</v>
      </c>
      <c r="C38" s="503"/>
      <c r="D38" s="739">
        <f>D39</f>
        <v>52445</v>
      </c>
    </row>
    <row r="39" spans="1:4" ht="42.75" customHeight="1">
      <c r="A39" s="706"/>
      <c r="B39" s="752"/>
      <c r="C39" s="753" t="s">
        <v>46</v>
      </c>
      <c r="D39" s="678">
        <f>608600-556155</f>
        <v>52445</v>
      </c>
    </row>
    <row r="40" spans="1:4" ht="36" customHeight="1">
      <c r="A40" s="537">
        <v>853</v>
      </c>
      <c r="B40" s="719" t="s">
        <v>112</v>
      </c>
      <c r="C40" s="753"/>
      <c r="D40" s="739">
        <f>D41</f>
        <v>1080000</v>
      </c>
    </row>
    <row r="41" spans="1:4" ht="30.75" customHeight="1">
      <c r="A41" s="718"/>
      <c r="B41" s="719"/>
      <c r="C41" s="753" t="s">
        <v>47</v>
      </c>
      <c r="D41" s="708">
        <v>1080000</v>
      </c>
    </row>
    <row r="42" spans="1:4" ht="25.5" customHeight="1">
      <c r="A42" s="862" t="s">
        <v>28</v>
      </c>
      <c r="B42" s="863"/>
      <c r="C42" s="864"/>
      <c r="D42" s="754">
        <f>D12+D33</f>
        <v>20154925.35</v>
      </c>
    </row>
    <row r="43" spans="4:6" ht="15.75">
      <c r="D43" s="755"/>
      <c r="F43" s="756"/>
    </row>
    <row r="44" ht="15.75">
      <c r="D44" s="755"/>
    </row>
    <row r="45" ht="12.75">
      <c r="D45" s="756"/>
    </row>
    <row r="46" ht="12.75">
      <c r="D46" s="756"/>
    </row>
    <row r="47" ht="12.75">
      <c r="D47" s="756"/>
    </row>
    <row r="48" ht="12.75">
      <c r="D48" s="756"/>
    </row>
    <row r="49" ht="12.75">
      <c r="D49" s="756"/>
    </row>
    <row r="50" ht="12.75">
      <c r="D50" s="756"/>
    </row>
    <row r="51" ht="12.75">
      <c r="D51" s="756"/>
    </row>
    <row r="52" ht="12.75">
      <c r="D52" s="756"/>
    </row>
  </sheetData>
  <sheetProtection/>
  <mergeCells count="1">
    <mergeCell ref="A42:C42"/>
  </mergeCells>
  <printOptions/>
  <pageMargins left="0.3937007874015748" right="0" top="0.984251968503937" bottom="0.98425196850393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3:H38"/>
  <sheetViews>
    <sheetView zoomScalePageLayoutView="0" workbookViewId="0" topLeftCell="A1">
      <selection activeCell="F23" sqref="F23"/>
    </sheetView>
  </sheetViews>
  <sheetFormatPr defaultColWidth="9.140625" defaultRowHeight="12.75"/>
  <cols>
    <col min="4" max="4" width="22.140625" style="564" customWidth="1"/>
    <col min="5" max="5" width="18.8515625" style="564" customWidth="1"/>
    <col min="6" max="6" width="28.140625" style="0" customWidth="1"/>
  </cols>
  <sheetData>
    <row r="3" spans="3:8" ht="15">
      <c r="C3" s="136"/>
      <c r="D3" s="853"/>
      <c r="E3" s="853"/>
      <c r="F3" s="136"/>
      <c r="G3" s="136"/>
      <c r="H3" s="136"/>
    </row>
    <row r="4" spans="3:8" ht="15">
      <c r="C4" s="136"/>
      <c r="D4" s="853"/>
      <c r="E4" s="853"/>
      <c r="F4" s="136"/>
      <c r="G4" s="136"/>
      <c r="H4" s="136"/>
    </row>
    <row r="5" spans="3:8" ht="15">
      <c r="C5" s="136"/>
      <c r="D5" s="853"/>
      <c r="E5" s="853"/>
      <c r="F5" s="136"/>
      <c r="G5" s="136"/>
      <c r="H5" s="136"/>
    </row>
    <row r="6" spans="3:8" ht="15">
      <c r="C6" s="136"/>
      <c r="D6" s="853"/>
      <c r="E6" s="853"/>
      <c r="F6" s="136"/>
      <c r="G6" s="136"/>
      <c r="H6" s="136"/>
    </row>
    <row r="7" spans="3:8" ht="15">
      <c r="C7" s="136"/>
      <c r="D7" s="853"/>
      <c r="E7" s="853"/>
      <c r="F7" s="136"/>
      <c r="G7" s="136"/>
      <c r="H7" s="136"/>
    </row>
    <row r="8" spans="3:8" ht="15.75">
      <c r="C8" s="136"/>
      <c r="D8" s="854"/>
      <c r="E8" s="854"/>
      <c r="F8" s="136"/>
      <c r="G8" s="136"/>
      <c r="H8" s="136"/>
    </row>
    <row r="9" spans="3:8" ht="15.75">
      <c r="C9" s="136"/>
      <c r="D9" s="854"/>
      <c r="E9" s="854"/>
      <c r="F9" s="136"/>
      <c r="G9" s="136"/>
      <c r="H9" s="136"/>
    </row>
    <row r="10" spans="3:8" ht="15.75">
      <c r="C10" s="136"/>
      <c r="D10" s="854"/>
      <c r="E10" s="854"/>
      <c r="F10" s="136"/>
      <c r="G10" s="136"/>
      <c r="H10" s="136"/>
    </row>
    <row r="11" spans="3:8" ht="15.75">
      <c r="C11" s="136"/>
      <c r="D11" s="854"/>
      <c r="E11" s="854"/>
      <c r="F11" s="314"/>
      <c r="G11" s="314"/>
      <c r="H11" s="314"/>
    </row>
    <row r="12" spans="3:8" ht="15.75">
      <c r="C12" s="136"/>
      <c r="D12" s="854"/>
      <c r="E12" s="853"/>
      <c r="F12" s="314"/>
      <c r="G12" s="314"/>
      <c r="H12" s="314"/>
    </row>
    <row r="13" spans="3:8" ht="15">
      <c r="C13" s="136"/>
      <c r="D13" s="853"/>
      <c r="E13" s="853"/>
      <c r="F13" s="314"/>
      <c r="G13" s="314"/>
      <c r="H13" s="314"/>
    </row>
    <row r="14" spans="3:8" ht="15">
      <c r="C14" s="136"/>
      <c r="D14" s="853"/>
      <c r="E14" s="853"/>
      <c r="F14" s="314"/>
      <c r="G14" s="314"/>
      <c r="H14" s="314"/>
    </row>
    <row r="15" spans="3:8" ht="15">
      <c r="C15" s="136"/>
      <c r="D15" s="853"/>
      <c r="E15" s="853"/>
      <c r="F15" s="314"/>
      <c r="G15" s="314"/>
      <c r="H15" s="314"/>
    </row>
    <row r="16" spans="3:8" ht="15">
      <c r="C16" s="136"/>
      <c r="D16" s="853"/>
      <c r="E16" s="853"/>
      <c r="F16" s="314"/>
      <c r="G16" s="314"/>
      <c r="H16" s="314"/>
    </row>
    <row r="17" spans="3:8" ht="15">
      <c r="C17" s="136"/>
      <c r="D17" s="853"/>
      <c r="E17" s="853"/>
      <c r="F17" s="314"/>
      <c r="G17" s="314"/>
      <c r="H17" s="314"/>
    </row>
    <row r="18" spans="3:8" ht="15">
      <c r="C18" s="136"/>
      <c r="D18" s="853"/>
      <c r="E18" s="853"/>
      <c r="F18" s="314"/>
      <c r="G18" s="314"/>
      <c r="H18" s="314"/>
    </row>
    <row r="19" spans="3:8" ht="15">
      <c r="C19" s="136"/>
      <c r="D19" s="853"/>
      <c r="E19" s="853"/>
      <c r="F19" s="314"/>
      <c r="G19" s="314"/>
      <c r="H19" s="314"/>
    </row>
    <row r="20" spans="3:8" ht="15">
      <c r="C20" s="136"/>
      <c r="D20" s="853"/>
      <c r="E20" s="853"/>
      <c r="F20" s="314"/>
      <c r="G20" s="314"/>
      <c r="H20" s="314"/>
    </row>
    <row r="21" spans="3:8" ht="15">
      <c r="C21" s="136"/>
      <c r="D21" s="853"/>
      <c r="E21" s="853"/>
      <c r="F21" s="314"/>
      <c r="G21" s="314"/>
      <c r="H21" s="314"/>
    </row>
    <row r="22" spans="3:8" ht="15">
      <c r="C22" s="136"/>
      <c r="D22" s="853"/>
      <c r="E22" s="853"/>
      <c r="F22" s="314"/>
      <c r="G22" s="314"/>
      <c r="H22" s="314"/>
    </row>
    <row r="23" spans="3:8" ht="15">
      <c r="C23" s="136"/>
      <c r="D23" s="853"/>
      <c r="E23" s="853"/>
      <c r="F23" s="314"/>
      <c r="G23" s="314"/>
      <c r="H23" s="314"/>
    </row>
    <row r="24" spans="3:8" ht="15">
      <c r="C24" s="136"/>
      <c r="D24" s="853"/>
      <c r="E24" s="853"/>
      <c r="F24" s="314"/>
      <c r="G24" s="314"/>
      <c r="H24" s="314"/>
    </row>
    <row r="25" spans="3:8" ht="15">
      <c r="C25" s="136"/>
      <c r="D25" s="853"/>
      <c r="E25" s="853"/>
      <c r="F25" s="314"/>
      <c r="G25" s="314"/>
      <c r="H25" s="314"/>
    </row>
    <row r="26" spans="3:8" ht="15">
      <c r="C26" s="136"/>
      <c r="D26" s="853"/>
      <c r="E26" s="853"/>
      <c r="F26" s="314"/>
      <c r="G26" s="314"/>
      <c r="H26" s="314"/>
    </row>
    <row r="27" spans="3:8" ht="15">
      <c r="C27" s="136"/>
      <c r="D27" s="853"/>
      <c r="E27" s="853"/>
      <c r="F27" s="314"/>
      <c r="G27" s="314"/>
      <c r="H27" s="314"/>
    </row>
    <row r="28" spans="3:8" ht="15">
      <c r="C28" s="136"/>
      <c r="D28" s="853"/>
      <c r="E28" s="853"/>
      <c r="F28" s="314"/>
      <c r="G28" s="314"/>
      <c r="H28" s="314"/>
    </row>
    <row r="29" spans="3:8" ht="15">
      <c r="C29" s="136"/>
      <c r="D29" s="853"/>
      <c r="E29" s="853"/>
      <c r="F29" s="314"/>
      <c r="G29" s="314"/>
      <c r="H29" s="314"/>
    </row>
    <row r="30" spans="3:8" ht="15.75">
      <c r="C30" s="136"/>
      <c r="D30" s="854"/>
      <c r="E30" s="853"/>
      <c r="F30" s="314"/>
      <c r="G30" s="314"/>
      <c r="H30" s="314"/>
    </row>
    <row r="31" spans="3:8" ht="15">
      <c r="C31" s="136"/>
      <c r="D31" s="853"/>
      <c r="E31" s="853"/>
      <c r="F31" s="314"/>
      <c r="G31" s="314"/>
      <c r="H31" s="314"/>
    </row>
    <row r="32" spans="3:8" ht="15">
      <c r="C32" s="136"/>
      <c r="D32" s="853"/>
      <c r="E32" s="853"/>
      <c r="F32" s="855"/>
      <c r="G32" s="314"/>
      <c r="H32" s="314"/>
    </row>
    <row r="33" spans="3:8" ht="15">
      <c r="C33" s="136"/>
      <c r="D33" s="853"/>
      <c r="E33" s="853"/>
      <c r="F33" s="314"/>
      <c r="G33" s="314"/>
      <c r="H33" s="314"/>
    </row>
    <row r="34" spans="3:8" ht="15">
      <c r="C34" s="136"/>
      <c r="D34" s="853"/>
      <c r="E34" s="853"/>
      <c r="F34" s="314"/>
      <c r="G34" s="314"/>
      <c r="H34" s="314"/>
    </row>
    <row r="35" spans="3:8" ht="15">
      <c r="C35" s="136"/>
      <c r="D35" s="853"/>
      <c r="E35" s="853"/>
      <c r="F35" s="314"/>
      <c r="G35" s="314"/>
      <c r="H35" s="314"/>
    </row>
    <row r="36" spans="6:8" ht="15">
      <c r="F36" s="446"/>
      <c r="G36" s="446"/>
      <c r="H36" s="446"/>
    </row>
    <row r="37" spans="6:8" ht="15">
      <c r="F37" s="446"/>
      <c r="G37" s="446"/>
      <c r="H37" s="446"/>
    </row>
    <row r="38" spans="6:8" ht="15">
      <c r="F38" s="446"/>
      <c r="G38" s="446"/>
      <c r="H38" s="44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IKawalkiewicz</dc:creator>
  <cp:keywords/>
  <dc:description/>
  <cp:lastModifiedBy>UM Konin</cp:lastModifiedBy>
  <cp:lastPrinted>2014-01-17T12:39:06Z</cp:lastPrinted>
  <dcterms:created xsi:type="dcterms:W3CDTF">2009-03-04T08:33:11Z</dcterms:created>
  <dcterms:modified xsi:type="dcterms:W3CDTF">2014-01-17T13:09:04Z</dcterms:modified>
  <cp:category/>
  <cp:version/>
  <cp:contentType/>
  <cp:contentStatus/>
</cp:coreProperties>
</file>