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Załącznik nr 3" sheetId="1" r:id="rId1"/>
  </sheets>
  <definedNames/>
  <calcPr fullCalcOnLoad="1"/>
</workbook>
</file>

<file path=xl/sharedStrings.xml><?xml version="1.0" encoding="utf-8"?>
<sst xmlns="http://schemas.openxmlformats.org/spreadsheetml/2006/main" count="190" uniqueCount="138">
  <si>
    <t>Lp</t>
  </si>
  <si>
    <t xml:space="preserve">Nazwa i cel </t>
  </si>
  <si>
    <t>okres realizacji</t>
  </si>
  <si>
    <t>łączne nakłady finansowe</t>
  </si>
  <si>
    <t>(w wierszu program/umowa)</t>
  </si>
  <si>
    <t>od</t>
  </si>
  <si>
    <t>do</t>
  </si>
  <si>
    <t xml:space="preserve"> - wydatki bieżące</t>
  </si>
  <si>
    <t xml:space="preserve"> - wydatki majątkowe</t>
  </si>
  <si>
    <t xml:space="preserve"> - wydatki bieżące </t>
  </si>
  <si>
    <t>Rady Miasta Konina</t>
  </si>
  <si>
    <t>Urząd Miejski w Koninie</t>
  </si>
  <si>
    <t>Wieloletnie przedsięwzięcia finansowe miasta Konina</t>
  </si>
  <si>
    <t>Limit zobowiązań</t>
  </si>
  <si>
    <t>Przedszkole Nr 2 "Kraina Wesołej Zabawy" w Koninie</t>
  </si>
  <si>
    <t>Przedszkole     Nr 32</t>
  </si>
  <si>
    <t>I LO w Koninie</t>
  </si>
  <si>
    <t>Przedszkole nr 32 w Koninie</t>
  </si>
  <si>
    <t>Przedszkole nr 4 w Koninie</t>
  </si>
  <si>
    <t>Zespół Szkół im. M.Kopernika w Koninie</t>
  </si>
  <si>
    <t>Załącznik nr 2</t>
  </si>
  <si>
    <t>Przedszkole     Nr 10 z oddziałami integracyjnymi "Leszczynowa Górka"</t>
  </si>
  <si>
    <t>Wydatki na przedsięwzięcia-ogółem (1.1.+1.2.+1.3.) z tego</t>
  </si>
  <si>
    <t>1.</t>
  </si>
  <si>
    <t>1.a</t>
  </si>
  <si>
    <t>1.b</t>
  </si>
  <si>
    <t>1.1.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</si>
  <si>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</si>
  <si>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</si>
  <si>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</si>
  <si>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</si>
  <si>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</si>
  <si>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</si>
  <si>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</si>
  <si>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</si>
  <si>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1.1.1.10</t>
  </si>
  <si>
    <t>1.1.1.11</t>
  </si>
  <si>
    <t>1.1.1.12</t>
  </si>
  <si>
    <t>1.1.1.13</t>
  </si>
  <si>
    <t>1.1.1.14</t>
  </si>
  <si>
    <t>- wydatki majątkowe</t>
  </si>
  <si>
    <t>1.1.2.1</t>
  </si>
  <si>
    <t>1.1.2.2</t>
  </si>
  <si>
    <t>1.1.2.3</t>
  </si>
  <si>
    <t>1.1.2.4</t>
  </si>
  <si>
    <t>1.1.2.5</t>
  </si>
  <si>
    <t>1.2.</t>
  </si>
  <si>
    <t>Wydatki na programy, projekty lub zadania związane z umowami partnerstwa publiczno-prywatnego z tego:</t>
  </si>
  <si>
    <t>1.2.1.</t>
  </si>
  <si>
    <t>1.2.2.</t>
  </si>
  <si>
    <t>Wydatki na programy, projekty lub zadania pozostałe (inne niż wymienione w pkt 1.1. i 1.2.), z tego</t>
  </si>
  <si>
    <t>1.3.1.</t>
  </si>
  <si>
    <t>1.3.1.1</t>
  </si>
  <si>
    <t>1.3.1.2</t>
  </si>
  <si>
    <t>1.3.1.3</t>
  </si>
  <si>
    <t>1.3.1.4</t>
  </si>
  <si>
    <t>1.3.1.5</t>
  </si>
  <si>
    <t>1.3.1.6</t>
  </si>
  <si>
    <t>1.3.1.7</t>
  </si>
  <si>
    <t>1.3.1.8</t>
  </si>
  <si>
    <t>1.3.1.9</t>
  </si>
  <si>
    <t>1.3.1.10</t>
  </si>
  <si>
    <t>1.3.1.11</t>
  </si>
  <si>
    <t>1.3.1.12</t>
  </si>
  <si>
    <t>1.3.1.13</t>
  </si>
  <si>
    <t>1.3.1.14</t>
  </si>
  <si>
    <t>1.3.1.15</t>
  </si>
  <si>
    <t>1.3.1.16</t>
  </si>
  <si>
    <t>1.3.2.</t>
  </si>
  <si>
    <t>1.3.2.1</t>
  </si>
  <si>
    <t>1.3.2.2</t>
  </si>
  <si>
    <t>1.3.2.3</t>
  </si>
  <si>
    <t>1.3.2.4</t>
  </si>
  <si>
    <t>1.3.2.5</t>
  </si>
  <si>
    <t>1.3.</t>
  </si>
  <si>
    <t>jednostka odpowiedzialna lub koordynująca program</t>
  </si>
  <si>
    <t>Limity wydatków w poszczególnych latach                                (wszystkie lata)</t>
  </si>
  <si>
    <t>Wydatki na programy, projekty lub zadania związane z programami realizowanymi z udziałem środków, o których mowa w art. 5 ust. 1 pkt 2 i 3                            z tego:</t>
  </si>
  <si>
    <t>1.1.1.15</t>
  </si>
  <si>
    <t>Przedszkole nr 14 w Koninie</t>
  </si>
  <si>
    <t>1.1.2.6</t>
  </si>
  <si>
    <t>1.1.1.1</t>
  </si>
  <si>
    <t>Program Operacyjny Kapitał Ludzki</t>
  </si>
  <si>
    <t>Wielkopolski Regionalny Program Operacyjny na lata 2007-20013</t>
  </si>
  <si>
    <t>"Uczenie się przez całe życie" Partnerskie Projekty Szkół Comenius</t>
  </si>
  <si>
    <t>1.1.1</t>
  </si>
  <si>
    <t>1.1.2.</t>
  </si>
  <si>
    <t>1.3.2.6</t>
  </si>
  <si>
    <t>1.3.2.7</t>
  </si>
  <si>
    <t>1.3.2.8</t>
  </si>
  <si>
    <t>1.3.2.9</t>
  </si>
  <si>
    <t xml:space="preserve">do Uchwały nr      </t>
  </si>
  <si>
    <t xml:space="preserve">z dnia 24 kwietnia 2013 roku                   </t>
  </si>
  <si>
    <t xml:space="preserve">PI Wsparcie rozwoju narzędzi związanych z kontraktowaniem usług społecznych w Koninie. Cel: Poprawa warunków prawnych i administracyjnych do prowadzenia efektywnej polityki rozwoju gospodarczego przez Miasto Konin. </t>
  </si>
  <si>
    <t>Dokształcanie to Twoja szansa. Cel: Podniesienie i uzupełnienie kwalifikacji kadry pedagogicznej i administracyjnej.</t>
  </si>
  <si>
    <t xml:space="preserve">Nowe możliwości zawodowe - Twoja szansa na konińskim rynku. Cel: Podniesienie poziomu aktywności zawodowej osób niepełnosprawnych pozostających bez zatrudnienia. </t>
  </si>
  <si>
    <t xml:space="preserve">Jesteś przedsiębiorczy! Zacznij działać już dziś w Koninie. Cel: Poprawa sytuacji na konińskim rynku pracy bezrobotnych mieszkańców miasta Konina zamierzających rozpocząć działalność gospodarczą poprzez wsparcie postaw służących rozwojowi przedsiębiorczości i  samozatrudnienie. </t>
  </si>
  <si>
    <t xml:space="preserve">Dobre przedszkole na dobry start. Cel: Upowszechnianie edukacji przedszkolnej na terenie miasta Konina i powiatu konińskiego. </t>
  </si>
  <si>
    <t xml:space="preserve">Zawodowcy z Kopernika. Cel: Podniesienie atrakcyjności i jakości szkolnictwa zawodowego. </t>
  </si>
  <si>
    <t xml:space="preserve">Twój zawód, Twoja praca-poprawa dostępu do zatrudnienia na konińskim rynku pracy. Cel: Wspomaganie osób bezrobotnych w przekwalifikowaniu i znalezieniu zatrudnienia. </t>
  </si>
  <si>
    <t xml:space="preserve">W drodze do wiedzy. Cel: Podniesienie jakości edukacji  </t>
  </si>
  <si>
    <t xml:space="preserve">Klub dziecięcy - mama wraca do pracy. Cel: Zwiększenie rozwiązań służących godzeniu życia zawodowego i rodzinnego dla rodziców dzieci w wieku 1-3 lat z terenu m. Konina oraz powiatu konińskiego wracających po przerwie związanej z urodzeniem i wychowaniem dzieci. </t>
  </si>
  <si>
    <t xml:space="preserve">Twoja firma - wspomagamy przedsiębiorczych w Koninie.  Cel: Poprawa sytuacji niepełnosprawnych osób bezrobotnych na rynku pracy oraz rozwój przedsiębiorczości w Koninie. </t>
  </si>
  <si>
    <t xml:space="preserve">Słoneczny świat przedszkolaka. Cel: Upowszechnianie edukacji przedszkolnej wsród 35 dzieci w wieku 3-5 lat z terenu miasta Konina, powiatu konińskiego, tureckiego, kolskiego i słupeckiego.  </t>
  </si>
  <si>
    <t>Wszystko zaczyna się od przedszkola. Cel: Upowszechnianie edukacji przedszkolnej na terenie miasta Konina i gminy Ślesin i Kramsk poprzez utworzenie nowego oddziału przedszkolnego dla dzieci z miasta Konina i gmin: Ślesin i Kramsk oraz włączenie ich rodziców w proces edukacji w okresie od 01.03.2013 r. do 30.06.2015 r.</t>
  </si>
  <si>
    <t xml:space="preserve">Kompleksowa promocja markowego produktu turystyki wodnej Wielka Pętla Wielkopolski. Cel: Profesjonalna, kompleksowa kampania promocyjna markowego produktu o nazwie Wielka Pętla Wielkopolski łączącego 690 km dróg wodnych w wodny szlak turystyczny. </t>
  </si>
  <si>
    <t>Towards a European Rememberance (W poszukiwaniu europejskiej pamięci). Cel: Poznawanie krajów partnerskich, doskonalenie umiejętności językowych i promowanie regionu.</t>
  </si>
  <si>
    <t>The Earth cannot be recycled! Eco kids - Eco parents (Eko dzieci - Eko rodzice). Cel: Wzmacnianie europejskiego wymiaru edukacji poprzez promowanie współpracy międzynarodowej.</t>
  </si>
  <si>
    <t xml:space="preserve">Sporządzenie miejscowych planów zagospodarowania przestrzennego oraz zmiany studium uwarunkowań i kierunków zagospodarowania przestrzennego miasta Konina. </t>
  </si>
  <si>
    <t xml:space="preserve">Bankowa obsługa budżetu Miasta Konina i podległych jednostek organizacyjnych. </t>
  </si>
  <si>
    <t xml:space="preserve">Wykonanie auditów pośrednich w nadzorze i auditu odnowieniowego w zakresie nadzoru nad Systemem Zarządzania Jakością w Urzędzie Miejskim w Koninie. </t>
  </si>
  <si>
    <t xml:space="preserve">Wykonanie i dostawa dokumentów komunikacyjnych. </t>
  </si>
  <si>
    <t xml:space="preserve">Utrzymanie bieżące - konserwacja techniczna sygnalizacji świetlnych na terenie Miasta Konina.  </t>
  </si>
  <si>
    <t xml:space="preserve">Urządzanie, pielęgnacja i porządkowanie terenów zieleni wraz z prowadzeniem i ochroną Mini ZOO. </t>
  </si>
  <si>
    <t>Realizacja Programu opieki nad zwierzętami bezdomnymi oraz zapobieganie bezdomności zwierząt na terenie miasta Konina.</t>
  </si>
  <si>
    <t xml:space="preserve">Utrzymanie szaletów miejskich na terenie miasta Konina. </t>
  </si>
  <si>
    <t xml:space="preserve">Wykonanie i dostawa tablic rejestracyjnych. </t>
  </si>
  <si>
    <t xml:space="preserve">Zarządzanie nieruchomościami zabudowanymi budynkami komunalnymimieszkalnymi i lokalami mieszkalnymi stanowiącymi własność Miasta Konin w budynkach komunalnych i Wspólnot Mieszkaniowych oraz lokalami mieszkalnymi Miasta w zasobach Konińskiej Spółdzielni Mieszkaniowej (KSM) posiadającymi spółdzielcze własnościowe prawo do lokalu mieszkalnego. </t>
  </si>
  <si>
    <t xml:space="preserve">Konwojowanie gotówki z kasy Urzędu Miejskiego w Koninie przy ul. Przemysłowej. </t>
  </si>
  <si>
    <t xml:space="preserve">Utrzymanie ciągłości funkcjonowania systemów informatycznych. </t>
  </si>
  <si>
    <t xml:space="preserve">Dofinansowanie remontów i zakupów bieżących Komendy Miejskiej Policji w Koninie. </t>
  </si>
  <si>
    <t xml:space="preserve">Gospodarowanie odpadami komunalnymi przez gminę. </t>
  </si>
  <si>
    <t xml:space="preserve">Wynajem, z prawem do podnajmu, lokali mieszkalnych od innych właścicieli zasobów mieszkaniowych celem realizacji zadań wynikających z ustawy o ochronie praw lokatorów mieszkaniowym zasobie gminy i o zmianie Kodeksu cywilnego. </t>
  </si>
  <si>
    <t xml:space="preserve">Nabycie nieruchomości gruntowych. </t>
  </si>
  <si>
    <t>Przebudowa ulicy Stodolnianej w Koninie.</t>
  </si>
  <si>
    <t xml:space="preserve">Budowa kanalizacji deszczowej na terenie osiedla Pątnów w Koninie. </t>
  </si>
  <si>
    <t xml:space="preserve">Rozbudowa boisk przy ZSGE ul. Kard. Wyszyńskiego 3 w Koninie. </t>
  </si>
  <si>
    <t xml:space="preserve">Adaptacja budynku przy ul. Benesza 1 w Koninie na cele administracyjne. </t>
  </si>
  <si>
    <t>Rozbudowa skrzyżowania ulic Stanisława Staszica, Romana Dmowskiego i Tadeusza Kościuszki na skrzyżowanie typu "rondo" w Koninie.</t>
  </si>
  <si>
    <t>Budowa sygnalizacji świetlnej na skrzyżowaniu ul. Przemysłowej i ul. Gosławickiej wraz z doświetleniem przejść dla pieszych.</t>
  </si>
  <si>
    <t>Adaptacja pomieszczeń budynku Klubu Energetyk na potrzeby Młodzieżowego Domu Kultury w Koninie.</t>
  </si>
  <si>
    <t>1.3.1.17</t>
  </si>
  <si>
    <t>Przyjmowanie wpłat należności budżetowych na rzecz Miasta Konin</t>
  </si>
  <si>
    <t>Doświetlenie przejść dla pieszych w Koninie.</t>
  </si>
  <si>
    <t>1.3.2.10</t>
  </si>
  <si>
    <t>1.3.2.11</t>
  </si>
  <si>
    <t>Budowa ulic: Jesionowej, Modrzewiowej, Lipowej, Klonowej i Cisowej w Koninie</t>
  </si>
  <si>
    <t>Budowa ulicy Leopolda Staffa w Koninie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</si>
</sst>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#,##0.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indexed="63"/>
      <name val="Bookman Old Style"/>
      <family val="1"/>
    </font>
    <font>
      <i/>
      <sz val="9"/>
      <color indexed="8"/>
      <name val="Bookman Old Style"/>
      <family val="1"/>
    </font>
    <font>
      <b/>
      <i/>
      <sz val="9"/>
      <color indexed="8"/>
      <name val="Bookman Old Style"/>
      <family val="1"/>
    </font>
    <font>
      <sz val="10"/>
      <color indexed="8"/>
      <name val="Czcionka tekstu podstawowego"/>
      <family val="0"/>
    </font>
    <font>
      <sz val="12"/>
      <name val="Times New Roman"/>
      <family val="1"/>
    </font>
    <font>
      <b/>
      <sz val="9"/>
      <name val="Bookman Old Style"/>
      <family val="1"/>
    </font>
    <font>
      <b/>
      <sz val="14"/>
      <name val="Times New Roman"/>
      <family val="1"/>
    </font>
    <font>
      <sz val="9"/>
      <name val="Bookman Old Style"/>
      <family val="1"/>
    </font>
    <font>
      <i/>
      <sz val="14"/>
      <name val="Times New Roman"/>
      <family val="1"/>
    </font>
    <font>
      <sz val="6"/>
      <color indexed="8"/>
      <name val="Bookman Old Style"/>
      <family val="1"/>
    </font>
    <font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7"/>
      <color indexed="8"/>
      <name val="Bookman Old Style"/>
      <family val="1"/>
    </font>
    <font>
      <i/>
      <sz val="7"/>
      <color indexed="8"/>
      <name val="Bookman Old Style"/>
      <family val="1"/>
    </font>
    <font>
      <b/>
      <sz val="7"/>
      <color indexed="8"/>
      <name val="Bookman Old Style"/>
      <family val="1"/>
    </font>
    <font>
      <b/>
      <sz val="9"/>
      <color indexed="63"/>
      <name val="Bookman Old Style"/>
      <family val="1"/>
    </font>
    <font>
      <i/>
      <sz val="9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 vertical="center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22" fillId="0" borderId="10" xfId="44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wrapText="1"/>
    </xf>
    <xf numFmtId="0" fontId="10" fillId="0" borderId="10" xfId="44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3"/>
  <sheetViews>
    <sheetView tabSelected="1" zoomScalePageLayoutView="0" workbookViewId="0" topLeftCell="F1">
      <selection activeCell="M1" sqref="M1:BW144"/>
    </sheetView>
  </sheetViews>
  <sheetFormatPr defaultColWidth="9.140625" defaultRowHeight="12.75"/>
  <cols>
    <col min="1" max="1" width="6.28125" style="40" customWidth="1"/>
    <col min="2" max="2" width="26.140625" style="1" customWidth="1"/>
    <col min="3" max="3" width="15.421875" style="2" customWidth="1"/>
    <col min="4" max="4" width="5.421875" style="1" customWidth="1"/>
    <col min="5" max="5" width="5.28125" style="1" customWidth="1"/>
    <col min="6" max="6" width="13.57421875" style="1" customWidth="1"/>
    <col min="7" max="7" width="13.140625" style="1" customWidth="1"/>
    <col min="8" max="8" width="13.00390625" style="1" customWidth="1"/>
    <col min="9" max="9" width="11.7109375" style="1" customWidth="1"/>
    <col min="10" max="10" width="10.57421875" style="1" customWidth="1"/>
    <col min="11" max="11" width="11.00390625" style="1" customWidth="1"/>
    <col min="12" max="12" width="12.8515625" style="1" customWidth="1"/>
    <col min="13" max="13" width="13.140625" style="1" customWidth="1"/>
    <col min="14" max="14" width="12.421875" style="1" customWidth="1"/>
    <col min="15" max="16" width="11.7109375" style="1" bestFit="1" customWidth="1"/>
    <col min="17" max="17" width="10.140625" style="1" bestFit="1" customWidth="1"/>
    <col min="18" max="19" width="11.7109375" style="1" bestFit="1" customWidth="1"/>
    <col min="20" max="16384" width="9.140625" style="1" customWidth="1"/>
  </cols>
  <sheetData>
    <row r="1" ht="18.75">
      <c r="H1" s="15" t="s">
        <v>20</v>
      </c>
    </row>
    <row r="2" ht="15.75">
      <c r="H2" s="3" t="s">
        <v>91</v>
      </c>
    </row>
    <row r="3" ht="15.75">
      <c r="H3" s="3" t="s">
        <v>10</v>
      </c>
    </row>
    <row r="4" ht="15.75">
      <c r="H4" s="3" t="s">
        <v>92</v>
      </c>
    </row>
    <row r="5" ht="15.75">
      <c r="H5" s="3"/>
    </row>
    <row r="6" spans="2:6" ht="18.75">
      <c r="B6" s="16" t="s">
        <v>12</v>
      </c>
      <c r="C6" s="16"/>
      <c r="D6" s="16"/>
      <c r="E6" s="16"/>
      <c r="F6" s="16"/>
    </row>
    <row r="9" spans="1:12" s="14" customFormat="1" ht="56.25" customHeight="1">
      <c r="A9" s="68" t="s">
        <v>0</v>
      </c>
      <c r="B9" s="69" t="s">
        <v>1</v>
      </c>
      <c r="C9" s="69" t="s">
        <v>75</v>
      </c>
      <c r="D9" s="60" t="s">
        <v>2</v>
      </c>
      <c r="E9" s="60"/>
      <c r="F9" s="61" t="s">
        <v>3</v>
      </c>
      <c r="G9" s="60" t="s">
        <v>76</v>
      </c>
      <c r="H9" s="60"/>
      <c r="I9" s="60"/>
      <c r="J9" s="60"/>
      <c r="K9" s="60"/>
      <c r="L9" s="59" t="s">
        <v>13</v>
      </c>
    </row>
    <row r="10" spans="1:12" s="14" customFormat="1" ht="24" customHeight="1">
      <c r="A10" s="68"/>
      <c r="B10" s="69"/>
      <c r="C10" s="69"/>
      <c r="D10" s="70" t="s">
        <v>4</v>
      </c>
      <c r="E10" s="70"/>
      <c r="F10" s="62"/>
      <c r="G10" s="60"/>
      <c r="H10" s="60"/>
      <c r="I10" s="60"/>
      <c r="J10" s="60"/>
      <c r="K10" s="60"/>
      <c r="L10" s="59"/>
    </row>
    <row r="11" spans="1:12" ht="12.75">
      <c r="A11" s="68"/>
      <c r="B11" s="69"/>
      <c r="C11" s="69"/>
      <c r="D11" s="17" t="s">
        <v>5</v>
      </c>
      <c r="E11" s="17" t="s">
        <v>6</v>
      </c>
      <c r="F11" s="63"/>
      <c r="G11" s="17">
        <v>2013</v>
      </c>
      <c r="H11" s="17">
        <v>2014</v>
      </c>
      <c r="I11" s="17">
        <v>2015</v>
      </c>
      <c r="J11" s="17">
        <v>2016</v>
      </c>
      <c r="K11" s="17">
        <v>2017</v>
      </c>
      <c r="L11" s="59"/>
    </row>
    <row r="12" spans="1:12" s="39" customFormat="1" ht="13.5">
      <c r="A12" s="42">
        <v>1</v>
      </c>
      <c r="B12" s="36">
        <v>2</v>
      </c>
      <c r="C12" s="36">
        <v>3</v>
      </c>
      <c r="D12" s="37">
        <v>4</v>
      </c>
      <c r="E12" s="37">
        <v>5</v>
      </c>
      <c r="F12" s="38">
        <v>6</v>
      </c>
      <c r="G12" s="37">
        <v>7</v>
      </c>
      <c r="H12" s="37">
        <v>8</v>
      </c>
      <c r="I12" s="37">
        <v>9</v>
      </c>
      <c r="J12" s="37">
        <v>10</v>
      </c>
      <c r="K12" s="37">
        <v>11</v>
      </c>
      <c r="L12" s="48">
        <v>12</v>
      </c>
    </row>
    <row r="13" spans="1:12" ht="13.5">
      <c r="A13" s="41" t="s">
        <v>23</v>
      </c>
      <c r="B13" s="67" t="s">
        <v>22</v>
      </c>
      <c r="C13" s="67"/>
      <c r="D13" s="67"/>
      <c r="E13" s="67"/>
      <c r="F13" s="18">
        <f aca="true" t="shared" si="0" ref="F13:L13">+F14+F15</f>
        <v>71600822.62</v>
      </c>
      <c r="G13" s="18">
        <f t="shared" si="0"/>
        <v>26543322.73</v>
      </c>
      <c r="H13" s="18">
        <f t="shared" si="0"/>
        <v>32569054.46</v>
      </c>
      <c r="I13" s="18">
        <f t="shared" si="0"/>
        <v>9009574.76</v>
      </c>
      <c r="J13" s="18">
        <f t="shared" si="0"/>
        <v>595150</v>
      </c>
      <c r="K13" s="18">
        <f t="shared" si="0"/>
        <v>39050</v>
      </c>
      <c r="L13" s="18">
        <f t="shared" si="0"/>
        <v>65512611.13</v>
      </c>
    </row>
    <row r="14" spans="1:12" ht="13.5">
      <c r="A14" s="43" t="s">
        <v>24</v>
      </c>
      <c r="B14" s="67" t="s">
        <v>7</v>
      </c>
      <c r="C14" s="67"/>
      <c r="D14" s="67"/>
      <c r="E14" s="67"/>
      <c r="F14" s="19">
        <f aca="true" t="shared" si="1" ref="F14:L14">F17+F48</f>
        <v>50109581.69</v>
      </c>
      <c r="G14" s="19">
        <f t="shared" si="1"/>
        <v>17223973.68</v>
      </c>
      <c r="H14" s="19">
        <f t="shared" si="1"/>
        <v>21391145.630000003</v>
      </c>
      <c r="I14" s="19">
        <f t="shared" si="1"/>
        <v>8899574.76</v>
      </c>
      <c r="J14" s="19">
        <f t="shared" si="1"/>
        <v>485150</v>
      </c>
      <c r="K14" s="19">
        <f t="shared" si="1"/>
        <v>39050</v>
      </c>
      <c r="L14" s="19">
        <f t="shared" si="1"/>
        <v>44795353.25</v>
      </c>
    </row>
    <row r="15" spans="1:15" ht="13.5">
      <c r="A15" s="43" t="s">
        <v>25</v>
      </c>
      <c r="B15" s="67" t="s">
        <v>8</v>
      </c>
      <c r="C15" s="67"/>
      <c r="D15" s="67"/>
      <c r="E15" s="67"/>
      <c r="F15" s="19">
        <f aca="true" t="shared" si="2" ref="F15:L15">F36+F66</f>
        <v>21491240.93</v>
      </c>
      <c r="G15" s="19">
        <f t="shared" si="2"/>
        <v>9319349.05</v>
      </c>
      <c r="H15" s="19">
        <f t="shared" si="2"/>
        <v>11177908.83</v>
      </c>
      <c r="I15" s="19">
        <f t="shared" si="2"/>
        <v>110000</v>
      </c>
      <c r="J15" s="19">
        <f t="shared" si="2"/>
        <v>110000</v>
      </c>
      <c r="K15" s="19">
        <f t="shared" si="2"/>
        <v>0</v>
      </c>
      <c r="L15" s="19">
        <f t="shared" si="2"/>
        <v>20717257.880000003</v>
      </c>
      <c r="O15" s="13"/>
    </row>
    <row r="16" spans="1:12" ht="57" customHeight="1">
      <c r="A16" s="43" t="s">
        <v>26</v>
      </c>
      <c r="B16" s="65" t="s">
        <v>77</v>
      </c>
      <c r="C16" s="65"/>
      <c r="D16" s="65"/>
      <c r="E16" s="65"/>
      <c r="F16" s="18">
        <f aca="true" t="shared" si="3" ref="F16:L16">F17+F36</f>
        <v>11243237.29</v>
      </c>
      <c r="G16" s="18">
        <f t="shared" si="3"/>
        <v>6338800.26</v>
      </c>
      <c r="H16" s="18">
        <f t="shared" si="3"/>
        <v>3642923.6700000004</v>
      </c>
      <c r="I16" s="18">
        <f t="shared" si="3"/>
        <v>172722</v>
      </c>
      <c r="J16" s="18">
        <f t="shared" si="3"/>
        <v>0</v>
      </c>
      <c r="K16" s="18">
        <f t="shared" si="3"/>
        <v>0</v>
      </c>
      <c r="L16" s="18">
        <f t="shared" si="3"/>
        <v>9068116.93</v>
      </c>
    </row>
    <row r="17" spans="1:12" ht="13.5">
      <c r="A17" s="45" t="s">
        <v>85</v>
      </c>
      <c r="B17" s="71" t="s">
        <v>9</v>
      </c>
      <c r="C17" s="71"/>
      <c r="D17" s="71"/>
      <c r="E17" s="71"/>
      <c r="F17" s="19">
        <f aca="true" t="shared" si="4" ref="F17:L17">SUM(F19:F35)</f>
        <v>8751887.29</v>
      </c>
      <c r="G17" s="19">
        <f t="shared" si="4"/>
        <v>4691000.26</v>
      </c>
      <c r="H17" s="19">
        <f t="shared" si="4"/>
        <v>2842923.6700000004</v>
      </c>
      <c r="I17" s="19">
        <f t="shared" si="4"/>
        <v>172722</v>
      </c>
      <c r="J17" s="19">
        <f t="shared" si="4"/>
        <v>0</v>
      </c>
      <c r="K17" s="19">
        <f t="shared" si="4"/>
        <v>0</v>
      </c>
      <c r="L17" s="19">
        <f t="shared" si="4"/>
        <v>6620316.93</v>
      </c>
    </row>
    <row r="18" spans="1:12" ht="33.75" customHeight="1">
      <c r="A18" s="43"/>
      <c r="B18" s="49" t="s">
        <v>82</v>
      </c>
      <c r="C18" s="50"/>
      <c r="D18" s="50"/>
      <c r="E18" s="50"/>
      <c r="F18" s="19"/>
      <c r="G18" s="19"/>
      <c r="H18" s="19"/>
      <c r="I18" s="19"/>
      <c r="J18" s="19"/>
      <c r="K18" s="19"/>
      <c r="L18" s="19"/>
    </row>
    <row r="19" spans="1:15" s="10" customFormat="1" ht="131.25" customHeight="1">
      <c r="A19" s="43" t="s">
        <v>81</v>
      </c>
      <c r="B19" s="51" t="s">
        <v>93</v>
      </c>
      <c r="C19" s="25" t="s">
        <v>11</v>
      </c>
      <c r="D19" s="21">
        <v>2012</v>
      </c>
      <c r="E19" s="21">
        <v>2014</v>
      </c>
      <c r="F19" s="24">
        <v>938884</v>
      </c>
      <c r="G19" s="52">
        <f>215853.2+21178.27</f>
        <v>237031.47</v>
      </c>
      <c r="H19" s="24">
        <v>448777.5</v>
      </c>
      <c r="I19" s="22"/>
      <c r="J19" s="22"/>
      <c r="K19" s="22"/>
      <c r="L19" s="53">
        <f>616825.7+21178.27</f>
        <v>638003.97</v>
      </c>
      <c r="M19" s="31"/>
      <c r="N19" s="31"/>
      <c r="O19" s="31"/>
    </row>
    <row r="20" spans="1:14" s="10" customFormat="1" ht="75" customHeight="1">
      <c r="A20" s="43" t="s">
        <v>27</v>
      </c>
      <c r="B20" s="51" t="s">
        <v>94</v>
      </c>
      <c r="C20" s="25" t="s">
        <v>14</v>
      </c>
      <c r="D20" s="21">
        <v>2012</v>
      </c>
      <c r="E20" s="21">
        <v>2014</v>
      </c>
      <c r="F20" s="24">
        <v>133707.7</v>
      </c>
      <c r="G20" s="52">
        <f>71940+5590.02</f>
        <v>77530.02</v>
      </c>
      <c r="H20" s="24">
        <v>7680</v>
      </c>
      <c r="I20" s="22"/>
      <c r="J20" s="22"/>
      <c r="K20" s="22"/>
      <c r="L20" s="53">
        <f>65859+5590.02</f>
        <v>71449.02</v>
      </c>
      <c r="M20" s="31"/>
      <c r="N20" s="31"/>
    </row>
    <row r="21" spans="1:14" s="10" customFormat="1" ht="108" customHeight="1">
      <c r="A21" s="43" t="s">
        <v>28</v>
      </c>
      <c r="B21" s="51" t="s">
        <v>95</v>
      </c>
      <c r="C21" s="20" t="s">
        <v>11</v>
      </c>
      <c r="D21" s="21">
        <v>2012</v>
      </c>
      <c r="E21" s="21">
        <v>2014</v>
      </c>
      <c r="F21" s="24">
        <v>856064.58</v>
      </c>
      <c r="G21" s="52">
        <f>599567.39+5030.31</f>
        <v>604597.7000000001</v>
      </c>
      <c r="H21" s="24">
        <v>225666</v>
      </c>
      <c r="I21" s="22"/>
      <c r="J21" s="22"/>
      <c r="K21" s="22"/>
      <c r="L21" s="53">
        <f>825233.39+5030.31</f>
        <v>830263.7000000001</v>
      </c>
      <c r="M21" s="31"/>
      <c r="N21" s="31"/>
    </row>
    <row r="22" spans="1:14" s="10" customFormat="1" ht="156.75" customHeight="1">
      <c r="A22" s="43" t="s">
        <v>29</v>
      </c>
      <c r="B22" s="20" t="s">
        <v>96</v>
      </c>
      <c r="C22" s="20" t="s">
        <v>11</v>
      </c>
      <c r="D22" s="21">
        <v>2012</v>
      </c>
      <c r="E22" s="21">
        <v>2014</v>
      </c>
      <c r="F22" s="24">
        <v>996651.45</v>
      </c>
      <c r="G22" s="24">
        <v>893225.1</v>
      </c>
      <c r="H22" s="24">
        <v>66675</v>
      </c>
      <c r="I22" s="22"/>
      <c r="J22" s="22"/>
      <c r="K22" s="22"/>
      <c r="L22" s="22">
        <v>959900.1</v>
      </c>
      <c r="M22" s="31"/>
      <c r="N22" s="31"/>
    </row>
    <row r="23" spans="1:16" s="28" customFormat="1" ht="75.75" customHeight="1">
      <c r="A23" s="43" t="s">
        <v>30</v>
      </c>
      <c r="B23" s="51" t="s">
        <v>97</v>
      </c>
      <c r="C23" s="25" t="s">
        <v>18</v>
      </c>
      <c r="D23" s="21">
        <v>2012</v>
      </c>
      <c r="E23" s="21">
        <v>2014</v>
      </c>
      <c r="F23" s="24">
        <v>630294.44</v>
      </c>
      <c r="G23" s="52">
        <f>300469.72+2983.83</f>
        <v>303453.55</v>
      </c>
      <c r="H23" s="24">
        <v>159087.12</v>
      </c>
      <c r="I23" s="22"/>
      <c r="J23" s="22"/>
      <c r="K23" s="22"/>
      <c r="L23" s="53">
        <f>52003.84+2983.83</f>
        <v>54987.67</v>
      </c>
      <c r="M23" s="31"/>
      <c r="N23" s="33"/>
      <c r="P23" s="32"/>
    </row>
    <row r="24" spans="1:14" s="28" customFormat="1" ht="54.75" customHeight="1">
      <c r="A24" s="43" t="s">
        <v>31</v>
      </c>
      <c r="B24" s="51" t="s">
        <v>98</v>
      </c>
      <c r="C24" s="25" t="s">
        <v>19</v>
      </c>
      <c r="D24" s="21">
        <v>2012</v>
      </c>
      <c r="E24" s="21">
        <v>2014</v>
      </c>
      <c r="F24" s="52">
        <f>933970-14400</f>
        <v>919570</v>
      </c>
      <c r="G24" s="52">
        <f>416830-7192.46</f>
        <v>409637.54</v>
      </c>
      <c r="H24" s="52">
        <f>173980-7200</f>
        <v>166780</v>
      </c>
      <c r="I24" s="22"/>
      <c r="J24" s="22"/>
      <c r="K24" s="22"/>
      <c r="L24" s="53">
        <f>42600-14400+7.54</f>
        <v>28207.54</v>
      </c>
      <c r="M24" s="31"/>
      <c r="N24" s="33"/>
    </row>
    <row r="25" spans="1:14" s="28" customFormat="1" ht="111.75" customHeight="1">
      <c r="A25" s="43" t="s">
        <v>32</v>
      </c>
      <c r="B25" s="20" t="s">
        <v>99</v>
      </c>
      <c r="C25" s="25" t="s">
        <v>11</v>
      </c>
      <c r="D25" s="21">
        <v>2012</v>
      </c>
      <c r="E25" s="21">
        <v>2014</v>
      </c>
      <c r="F25" s="24">
        <v>1488247.04</v>
      </c>
      <c r="G25" s="24">
        <v>889437.59</v>
      </c>
      <c r="H25" s="24">
        <v>598809.45</v>
      </c>
      <c r="I25" s="22"/>
      <c r="J25" s="22"/>
      <c r="K25" s="22"/>
      <c r="L25" s="22">
        <v>1488247.04</v>
      </c>
      <c r="M25" s="31"/>
      <c r="N25" s="33"/>
    </row>
    <row r="26" spans="1:16" s="10" customFormat="1" ht="40.5" customHeight="1">
      <c r="A26" s="43" t="s">
        <v>33</v>
      </c>
      <c r="B26" s="51" t="s">
        <v>100</v>
      </c>
      <c r="C26" s="25" t="s">
        <v>15</v>
      </c>
      <c r="D26" s="21">
        <v>2012</v>
      </c>
      <c r="E26" s="21">
        <v>2014</v>
      </c>
      <c r="F26" s="24">
        <v>256448</v>
      </c>
      <c r="G26" s="52">
        <f>106142+1372.24</f>
        <v>107514.24</v>
      </c>
      <c r="H26" s="24">
        <v>11200</v>
      </c>
      <c r="I26" s="22"/>
      <c r="J26" s="22"/>
      <c r="K26" s="22"/>
      <c r="L26" s="53">
        <f>52142+1372.24</f>
        <v>53514.24</v>
      </c>
      <c r="M26" s="31"/>
      <c r="N26" s="33"/>
      <c r="P26" s="31"/>
    </row>
    <row r="27" spans="1:13" s="10" customFormat="1" ht="145.5" customHeight="1">
      <c r="A27" s="43" t="s">
        <v>34</v>
      </c>
      <c r="B27" s="51" t="s">
        <v>101</v>
      </c>
      <c r="C27" s="25" t="s">
        <v>17</v>
      </c>
      <c r="D27" s="21">
        <v>2012</v>
      </c>
      <c r="E27" s="21">
        <v>2014</v>
      </c>
      <c r="F27" s="24">
        <v>298435</v>
      </c>
      <c r="G27" s="52">
        <f>210855+40.04</f>
        <v>210895.04</v>
      </c>
      <c r="H27" s="24">
        <v>83180</v>
      </c>
      <c r="I27" s="24"/>
      <c r="J27" s="22"/>
      <c r="K27" s="22"/>
      <c r="L27" s="53">
        <f>294035+40.04</f>
        <v>294075.04</v>
      </c>
      <c r="M27" s="34"/>
    </row>
    <row r="28" spans="1:14" s="10" customFormat="1" ht="95.25" customHeight="1">
      <c r="A28" s="43" t="s">
        <v>35</v>
      </c>
      <c r="B28" s="20" t="s">
        <v>102</v>
      </c>
      <c r="C28" s="25" t="s">
        <v>11</v>
      </c>
      <c r="D28" s="21">
        <v>2013</v>
      </c>
      <c r="E28" s="21">
        <v>2014</v>
      </c>
      <c r="F28" s="24">
        <v>604489.38</v>
      </c>
      <c r="G28" s="24">
        <v>167818.38</v>
      </c>
      <c r="H28" s="24">
        <v>436671</v>
      </c>
      <c r="I28" s="22"/>
      <c r="J28" s="22"/>
      <c r="K28" s="22"/>
      <c r="L28" s="22">
        <v>604489.38</v>
      </c>
      <c r="M28" s="31"/>
      <c r="N28" s="33"/>
    </row>
    <row r="29" spans="1:14" s="28" customFormat="1" ht="105.75" customHeight="1">
      <c r="A29" s="43" t="s">
        <v>36</v>
      </c>
      <c r="B29" s="20" t="s">
        <v>103</v>
      </c>
      <c r="C29" s="25" t="s">
        <v>21</v>
      </c>
      <c r="D29" s="21">
        <v>2013</v>
      </c>
      <c r="E29" s="21">
        <v>2015</v>
      </c>
      <c r="F29" s="24">
        <v>876494.5</v>
      </c>
      <c r="G29" s="24">
        <v>392366.5</v>
      </c>
      <c r="H29" s="24">
        <v>412790</v>
      </c>
      <c r="I29" s="24">
        <v>71338</v>
      </c>
      <c r="J29" s="22"/>
      <c r="K29" s="22"/>
      <c r="L29" s="22">
        <v>876494.5</v>
      </c>
      <c r="M29" s="31"/>
      <c r="N29" s="33"/>
    </row>
    <row r="30" spans="1:14" s="10" customFormat="1" ht="171.75" customHeight="1">
      <c r="A30" s="43" t="s">
        <v>37</v>
      </c>
      <c r="B30" s="20" t="s">
        <v>104</v>
      </c>
      <c r="C30" s="25" t="s">
        <v>79</v>
      </c>
      <c r="D30" s="21">
        <v>2013</v>
      </c>
      <c r="E30" s="21">
        <v>2015</v>
      </c>
      <c r="F30" s="24">
        <f>SUM(G30:I30)</f>
        <v>542024</v>
      </c>
      <c r="G30" s="24">
        <v>253578</v>
      </c>
      <c r="H30" s="24">
        <v>187062</v>
      </c>
      <c r="I30" s="22">
        <v>101384</v>
      </c>
      <c r="J30" s="22"/>
      <c r="K30" s="22"/>
      <c r="L30" s="22">
        <v>542024</v>
      </c>
      <c r="M30" s="31"/>
      <c r="N30" s="33"/>
    </row>
    <row r="31" spans="1:14" s="28" customFormat="1" ht="45.75" customHeight="1">
      <c r="A31" s="43"/>
      <c r="B31" s="49" t="s">
        <v>83</v>
      </c>
      <c r="C31" s="25"/>
      <c r="D31" s="21"/>
      <c r="E31" s="21"/>
      <c r="F31" s="24"/>
      <c r="G31" s="24"/>
      <c r="H31" s="24"/>
      <c r="I31" s="24"/>
      <c r="J31" s="22"/>
      <c r="K31" s="22"/>
      <c r="L31" s="22"/>
      <c r="M31" s="31"/>
      <c r="N31" s="33"/>
    </row>
    <row r="32" spans="1:14" s="10" customFormat="1" ht="146.25" customHeight="1">
      <c r="A32" s="43" t="s">
        <v>38</v>
      </c>
      <c r="B32" s="20" t="s">
        <v>105</v>
      </c>
      <c r="C32" s="20" t="s">
        <v>11</v>
      </c>
      <c r="D32" s="21">
        <v>2012</v>
      </c>
      <c r="E32" s="21">
        <v>2014</v>
      </c>
      <c r="F32" s="24">
        <v>45000</v>
      </c>
      <c r="G32" s="24">
        <v>30000</v>
      </c>
      <c r="H32" s="24">
        <v>15000</v>
      </c>
      <c r="I32" s="22"/>
      <c r="J32" s="22"/>
      <c r="K32" s="22"/>
      <c r="L32" s="22">
        <v>45000</v>
      </c>
      <c r="M32" s="31"/>
      <c r="N32" s="31"/>
    </row>
    <row r="33" spans="1:14" s="10" customFormat="1" ht="47.25" customHeight="1">
      <c r="A33" s="43"/>
      <c r="B33" s="49" t="s">
        <v>84</v>
      </c>
      <c r="C33" s="20"/>
      <c r="D33" s="21"/>
      <c r="E33" s="21"/>
      <c r="F33" s="24"/>
      <c r="G33" s="24"/>
      <c r="H33" s="24"/>
      <c r="I33" s="22"/>
      <c r="J33" s="22"/>
      <c r="K33" s="22"/>
      <c r="L33" s="22"/>
      <c r="M33" s="31"/>
      <c r="N33" s="31"/>
    </row>
    <row r="34" spans="1:16" s="10" customFormat="1" ht="103.5" customHeight="1">
      <c r="A34" s="43" t="s">
        <v>39</v>
      </c>
      <c r="B34" s="51" t="s">
        <v>106</v>
      </c>
      <c r="C34" s="26" t="s">
        <v>16</v>
      </c>
      <c r="D34" s="21">
        <v>2012</v>
      </c>
      <c r="E34" s="21">
        <v>2014</v>
      </c>
      <c r="F34" s="52">
        <f>83888-2148.8</f>
        <v>81739.2</v>
      </c>
      <c r="G34" s="52">
        <f>62610.4+306.52-2148.8</f>
        <v>60768.119999999995</v>
      </c>
      <c r="H34" s="24">
        <v>16777.6</v>
      </c>
      <c r="I34" s="22"/>
      <c r="J34" s="22"/>
      <c r="K34" s="22"/>
      <c r="L34" s="53">
        <f>79388+306.52-2148.8</f>
        <v>77545.72</v>
      </c>
      <c r="M34" s="31"/>
      <c r="N34" s="31"/>
      <c r="P34" s="31"/>
    </row>
    <row r="35" spans="1:16" s="28" customFormat="1" ht="98.25" customHeight="1">
      <c r="A35" s="43" t="s">
        <v>78</v>
      </c>
      <c r="B35" s="51" t="s">
        <v>107</v>
      </c>
      <c r="C35" s="25" t="s">
        <v>17</v>
      </c>
      <c r="D35" s="21">
        <v>2012</v>
      </c>
      <c r="E35" s="21">
        <v>2014</v>
      </c>
      <c r="F35" s="24">
        <v>83838</v>
      </c>
      <c r="G35" s="52">
        <f>45885+7262.01</f>
        <v>53147.01</v>
      </c>
      <c r="H35" s="24">
        <v>6768</v>
      </c>
      <c r="I35" s="22"/>
      <c r="J35" s="22"/>
      <c r="K35" s="22"/>
      <c r="L35" s="53">
        <f>48853+7262.01</f>
        <v>56115.01</v>
      </c>
      <c r="M35" s="31"/>
      <c r="N35" s="31"/>
      <c r="P35" s="32"/>
    </row>
    <row r="36" spans="1:14" s="10" customFormat="1" ht="20.25" customHeight="1">
      <c r="A36" s="45" t="s">
        <v>86</v>
      </c>
      <c r="B36" s="47" t="s">
        <v>40</v>
      </c>
      <c r="C36" s="23"/>
      <c r="D36" s="21"/>
      <c r="E36" s="21"/>
      <c r="F36" s="24">
        <f>SUM(F38:F43)</f>
        <v>2491350</v>
      </c>
      <c r="G36" s="24">
        <f aca="true" t="shared" si="5" ref="G36:L36">SUM(G38:G43)</f>
        <v>1647800</v>
      </c>
      <c r="H36" s="24">
        <f t="shared" si="5"/>
        <v>800000</v>
      </c>
      <c r="I36" s="24">
        <f t="shared" si="5"/>
        <v>0</v>
      </c>
      <c r="J36" s="24">
        <f t="shared" si="5"/>
        <v>0</v>
      </c>
      <c r="K36" s="24">
        <f t="shared" si="5"/>
        <v>0</v>
      </c>
      <c r="L36" s="24">
        <f t="shared" si="5"/>
        <v>2447800</v>
      </c>
      <c r="M36" s="31"/>
      <c r="N36" s="33"/>
    </row>
    <row r="37" spans="1:14" s="10" customFormat="1" ht="33.75" customHeight="1">
      <c r="A37" s="45"/>
      <c r="B37" s="49" t="s">
        <v>82</v>
      </c>
      <c r="C37" s="23"/>
      <c r="D37" s="21"/>
      <c r="E37" s="21"/>
      <c r="F37" s="24"/>
      <c r="G37" s="24"/>
      <c r="H37" s="24"/>
      <c r="I37" s="24"/>
      <c r="J37" s="24"/>
      <c r="K37" s="24"/>
      <c r="L37" s="24"/>
      <c r="M37" s="31"/>
      <c r="N37" s="33"/>
    </row>
    <row r="38" spans="1:14" s="10" customFormat="1" ht="157.5" customHeight="1">
      <c r="A38" s="43" t="s">
        <v>41</v>
      </c>
      <c r="B38" s="20" t="s">
        <v>96</v>
      </c>
      <c r="C38" s="20" t="s">
        <v>11</v>
      </c>
      <c r="D38" s="21">
        <v>2012</v>
      </c>
      <c r="E38" s="21">
        <v>2014</v>
      </c>
      <c r="F38" s="24">
        <v>1600000</v>
      </c>
      <c r="G38" s="24">
        <v>1600000</v>
      </c>
      <c r="H38" s="22"/>
      <c r="I38" s="22"/>
      <c r="J38" s="22"/>
      <c r="K38" s="22"/>
      <c r="L38" s="22">
        <v>1600000</v>
      </c>
      <c r="M38" s="31"/>
      <c r="N38" s="31"/>
    </row>
    <row r="39" spans="1:16" s="28" customFormat="1" ht="69" customHeight="1">
      <c r="A39" s="43" t="s">
        <v>42</v>
      </c>
      <c r="B39" s="20" t="s">
        <v>97</v>
      </c>
      <c r="C39" s="25" t="s">
        <v>18</v>
      </c>
      <c r="D39" s="21">
        <v>2012</v>
      </c>
      <c r="E39" s="21">
        <v>2014</v>
      </c>
      <c r="F39" s="24">
        <v>32550</v>
      </c>
      <c r="G39" s="24">
        <v>0</v>
      </c>
      <c r="H39" s="24">
        <v>0</v>
      </c>
      <c r="I39" s="22"/>
      <c r="J39" s="22"/>
      <c r="K39" s="22"/>
      <c r="L39" s="22">
        <v>0</v>
      </c>
      <c r="M39" s="31"/>
      <c r="N39" s="33"/>
      <c r="P39" s="32"/>
    </row>
    <row r="40" spans="1:16" s="10" customFormat="1" ht="37.5" customHeight="1">
      <c r="A40" s="43" t="s">
        <v>43</v>
      </c>
      <c r="B40" s="20" t="s">
        <v>100</v>
      </c>
      <c r="C40" s="25" t="s">
        <v>15</v>
      </c>
      <c r="D40" s="21">
        <v>2012</v>
      </c>
      <c r="E40" s="21">
        <v>2014</v>
      </c>
      <c r="F40" s="24">
        <v>11000</v>
      </c>
      <c r="G40" s="24">
        <v>0</v>
      </c>
      <c r="H40" s="24">
        <v>0</v>
      </c>
      <c r="I40" s="22"/>
      <c r="J40" s="22"/>
      <c r="K40" s="22"/>
      <c r="L40" s="22">
        <v>0</v>
      </c>
      <c r="M40" s="31"/>
      <c r="N40" s="33"/>
      <c r="P40" s="31"/>
    </row>
    <row r="41" spans="1:13" s="10" customFormat="1" ht="152.25" customHeight="1">
      <c r="A41" s="43" t="s">
        <v>44</v>
      </c>
      <c r="B41" s="20" t="s">
        <v>101</v>
      </c>
      <c r="C41" s="25" t="s">
        <v>17</v>
      </c>
      <c r="D41" s="21">
        <v>2012</v>
      </c>
      <c r="E41" s="21">
        <v>2014</v>
      </c>
      <c r="F41" s="24">
        <v>38000</v>
      </c>
      <c r="G41" s="24">
        <v>38000</v>
      </c>
      <c r="H41" s="24"/>
      <c r="I41" s="24"/>
      <c r="J41" s="22"/>
      <c r="K41" s="22"/>
      <c r="L41" s="22">
        <v>38000</v>
      </c>
      <c r="M41" s="34"/>
    </row>
    <row r="42" spans="1:14" s="10" customFormat="1" ht="93.75" customHeight="1">
      <c r="A42" s="43" t="s">
        <v>45</v>
      </c>
      <c r="B42" s="20" t="s">
        <v>102</v>
      </c>
      <c r="C42" s="25" t="s">
        <v>11</v>
      </c>
      <c r="D42" s="21">
        <v>2013</v>
      </c>
      <c r="E42" s="21">
        <v>2014</v>
      </c>
      <c r="F42" s="24">
        <v>800000</v>
      </c>
      <c r="G42" s="24">
        <v>0</v>
      </c>
      <c r="H42" s="24">
        <v>800000</v>
      </c>
      <c r="I42" s="22"/>
      <c r="J42" s="22"/>
      <c r="K42" s="22"/>
      <c r="L42" s="22">
        <v>800000</v>
      </c>
      <c r="M42" s="31"/>
      <c r="N42" s="33"/>
    </row>
    <row r="43" spans="1:14" s="10" customFormat="1" ht="172.5" customHeight="1">
      <c r="A43" s="43" t="s">
        <v>80</v>
      </c>
      <c r="B43" s="20" t="s">
        <v>104</v>
      </c>
      <c r="C43" s="25" t="s">
        <v>79</v>
      </c>
      <c r="D43" s="21">
        <v>2013</v>
      </c>
      <c r="E43" s="21">
        <v>2015</v>
      </c>
      <c r="F43" s="24">
        <f>SUM(G43)</f>
        <v>9800</v>
      </c>
      <c r="G43" s="24">
        <v>9800</v>
      </c>
      <c r="H43" s="24"/>
      <c r="I43" s="22"/>
      <c r="J43" s="22"/>
      <c r="K43" s="22"/>
      <c r="L43" s="22">
        <v>9800</v>
      </c>
      <c r="M43" s="31"/>
      <c r="N43" s="33"/>
    </row>
    <row r="44" spans="1:14" s="10" customFormat="1" ht="29.25" customHeight="1">
      <c r="A44" s="43" t="s">
        <v>46</v>
      </c>
      <c r="B44" s="65" t="s">
        <v>47</v>
      </c>
      <c r="C44" s="65"/>
      <c r="D44" s="65"/>
      <c r="E44" s="65"/>
      <c r="F44" s="27">
        <f aca="true" t="shared" si="6" ref="F44:L44">+F45+F46</f>
        <v>0</v>
      </c>
      <c r="G44" s="27">
        <f t="shared" si="6"/>
        <v>0</v>
      </c>
      <c r="H44" s="27">
        <f t="shared" si="6"/>
        <v>0</v>
      </c>
      <c r="I44" s="27"/>
      <c r="J44" s="27"/>
      <c r="K44" s="27">
        <f t="shared" si="6"/>
        <v>0</v>
      </c>
      <c r="L44" s="27">
        <f t="shared" si="6"/>
        <v>0</v>
      </c>
      <c r="M44" s="31"/>
      <c r="N44" s="33"/>
    </row>
    <row r="45" spans="1:14" s="10" customFormat="1" ht="16.5" customHeight="1">
      <c r="A45" s="43" t="s">
        <v>48</v>
      </c>
      <c r="B45" s="66" t="s">
        <v>7</v>
      </c>
      <c r="C45" s="66"/>
      <c r="D45" s="66"/>
      <c r="E45" s="66"/>
      <c r="F45" s="24">
        <v>0</v>
      </c>
      <c r="G45" s="24">
        <v>0</v>
      </c>
      <c r="H45" s="24">
        <v>0</v>
      </c>
      <c r="I45" s="24"/>
      <c r="J45" s="24"/>
      <c r="K45" s="24">
        <v>0</v>
      </c>
      <c r="L45" s="24">
        <v>0</v>
      </c>
      <c r="M45" s="31"/>
      <c r="N45" s="33"/>
    </row>
    <row r="46" spans="1:14" s="10" customFormat="1" ht="16.5" customHeight="1">
      <c r="A46" s="43" t="s">
        <v>49</v>
      </c>
      <c r="B46" s="66" t="s">
        <v>8</v>
      </c>
      <c r="C46" s="66"/>
      <c r="D46" s="66"/>
      <c r="E46" s="66"/>
      <c r="F46" s="24">
        <v>0</v>
      </c>
      <c r="G46" s="24">
        <v>0</v>
      </c>
      <c r="H46" s="24">
        <v>0</v>
      </c>
      <c r="I46" s="24"/>
      <c r="J46" s="24"/>
      <c r="K46" s="24">
        <v>0</v>
      </c>
      <c r="L46" s="24">
        <v>0</v>
      </c>
      <c r="M46" s="31"/>
      <c r="N46" s="33"/>
    </row>
    <row r="47" spans="1:14" s="2" customFormat="1" ht="27.75" customHeight="1">
      <c r="A47" s="43" t="s">
        <v>74</v>
      </c>
      <c r="B47" s="65" t="s">
        <v>50</v>
      </c>
      <c r="C47" s="65"/>
      <c r="D47" s="65"/>
      <c r="E47" s="65"/>
      <c r="F47" s="27">
        <f>F48+F66</f>
        <v>60357585.33</v>
      </c>
      <c r="G47" s="27">
        <f aca="true" t="shared" si="7" ref="G47:L47">G48+G66</f>
        <v>20204522.47</v>
      </c>
      <c r="H47" s="27">
        <f t="shared" si="7"/>
        <v>28926130.79</v>
      </c>
      <c r="I47" s="27">
        <f t="shared" si="7"/>
        <v>8836852.76</v>
      </c>
      <c r="J47" s="27">
        <f t="shared" si="7"/>
        <v>595150</v>
      </c>
      <c r="K47" s="27">
        <f t="shared" si="7"/>
        <v>39050</v>
      </c>
      <c r="L47" s="27">
        <f t="shared" si="7"/>
        <v>56444494.2</v>
      </c>
      <c r="M47" s="31"/>
      <c r="N47" s="33"/>
    </row>
    <row r="48" spans="1:14" s="2" customFormat="1" ht="16.5" customHeight="1">
      <c r="A48" s="45" t="s">
        <v>51</v>
      </c>
      <c r="B48" s="64" t="s">
        <v>7</v>
      </c>
      <c r="C48" s="64"/>
      <c r="D48" s="64"/>
      <c r="E48" s="64"/>
      <c r="F48" s="24">
        <f>SUM(F49:F65)</f>
        <v>41357694.4</v>
      </c>
      <c r="G48" s="24">
        <f aca="true" t="shared" si="8" ref="G48:L48">SUM(G49:G65)</f>
        <v>12532973.42</v>
      </c>
      <c r="H48" s="24">
        <f t="shared" si="8"/>
        <v>18548221.96</v>
      </c>
      <c r="I48" s="24">
        <f t="shared" si="8"/>
        <v>8726852.76</v>
      </c>
      <c r="J48" s="24">
        <f t="shared" si="8"/>
        <v>485150</v>
      </c>
      <c r="K48" s="24">
        <f t="shared" si="8"/>
        <v>39050</v>
      </c>
      <c r="L48" s="24">
        <f t="shared" si="8"/>
        <v>38175036.32</v>
      </c>
      <c r="M48" s="31"/>
      <c r="N48" s="33"/>
    </row>
    <row r="49" spans="1:19" s="2" customFormat="1" ht="93.75" customHeight="1">
      <c r="A49" s="43" t="s">
        <v>52</v>
      </c>
      <c r="B49" s="20" t="s">
        <v>108</v>
      </c>
      <c r="C49" s="30" t="s">
        <v>11</v>
      </c>
      <c r="D49" s="21">
        <v>2011</v>
      </c>
      <c r="E49" s="21">
        <v>2014</v>
      </c>
      <c r="F49" s="24">
        <f>383317-72229.76+60000+1800+2700</f>
        <v>375587.24</v>
      </c>
      <c r="G49" s="24">
        <f>209572.67-45963.53+2700+15000</f>
        <v>181309.14</v>
      </c>
      <c r="H49" s="24">
        <v>45000</v>
      </c>
      <c r="I49" s="24"/>
      <c r="J49" s="24"/>
      <c r="K49" s="24"/>
      <c r="L49" s="24">
        <v>66671.74</v>
      </c>
      <c r="M49" s="31"/>
      <c r="N49" s="33"/>
      <c r="P49" s="11"/>
      <c r="S49" s="11"/>
    </row>
    <row r="50" spans="1:19" s="2" customFormat="1" ht="52.5" customHeight="1">
      <c r="A50" s="43" t="s">
        <v>53</v>
      </c>
      <c r="B50" s="29" t="s">
        <v>109</v>
      </c>
      <c r="C50" s="30" t="s">
        <v>11</v>
      </c>
      <c r="D50" s="21">
        <v>2012</v>
      </c>
      <c r="E50" s="21">
        <v>2017</v>
      </c>
      <c r="F50" s="24">
        <f>1785750-1530000</f>
        <v>255750</v>
      </c>
      <c r="G50" s="24">
        <f>357150-300000</f>
        <v>57150</v>
      </c>
      <c r="H50" s="24">
        <f>357150-300000</f>
        <v>57150</v>
      </c>
      <c r="I50" s="24">
        <f>357150-300000</f>
        <v>57150</v>
      </c>
      <c r="J50" s="24">
        <f>357150-300000</f>
        <v>57150</v>
      </c>
      <c r="K50" s="24">
        <f>119050-100000</f>
        <v>19050</v>
      </c>
      <c r="L50" s="22">
        <f>SUM(G50:K50)</f>
        <v>247650</v>
      </c>
      <c r="M50" s="31"/>
      <c r="N50" s="33"/>
      <c r="O50" s="11"/>
      <c r="P50" s="11"/>
      <c r="Q50" s="11"/>
      <c r="R50" s="11"/>
      <c r="S50" s="11"/>
    </row>
    <row r="51" spans="1:19" s="2" customFormat="1" ht="92.25" customHeight="1">
      <c r="A51" s="43" t="s">
        <v>54</v>
      </c>
      <c r="B51" s="29" t="s">
        <v>110</v>
      </c>
      <c r="C51" s="30" t="s">
        <v>11</v>
      </c>
      <c r="D51" s="21">
        <v>2011</v>
      </c>
      <c r="E51" s="21">
        <v>2014</v>
      </c>
      <c r="F51" s="24">
        <v>27060</v>
      </c>
      <c r="G51" s="24">
        <v>7380</v>
      </c>
      <c r="H51" s="24">
        <v>12300</v>
      </c>
      <c r="I51" s="24"/>
      <c r="J51" s="24"/>
      <c r="K51" s="24"/>
      <c r="L51" s="22">
        <v>0</v>
      </c>
      <c r="M51" s="31"/>
      <c r="N51" s="33"/>
      <c r="P51" s="11"/>
      <c r="S51" s="11"/>
    </row>
    <row r="52" spans="1:16" s="2" customFormat="1" ht="44.25" customHeight="1">
      <c r="A52" s="43" t="s">
        <v>55</v>
      </c>
      <c r="B52" s="29" t="s">
        <v>111</v>
      </c>
      <c r="C52" s="30" t="s">
        <v>11</v>
      </c>
      <c r="D52" s="21">
        <v>2012</v>
      </c>
      <c r="E52" s="21">
        <v>2014</v>
      </c>
      <c r="F52" s="24">
        <v>2565264.28</v>
      </c>
      <c r="G52" s="24">
        <v>857163.72</v>
      </c>
      <c r="H52" s="24">
        <v>962355.9</v>
      </c>
      <c r="I52" s="24"/>
      <c r="J52" s="24"/>
      <c r="K52" s="24"/>
      <c r="L52" s="22">
        <v>0</v>
      </c>
      <c r="M52" s="31"/>
      <c r="N52" s="33"/>
      <c r="O52" s="11"/>
      <c r="P52" s="11"/>
    </row>
    <row r="53" spans="1:16" s="2" customFormat="1" ht="57" customHeight="1">
      <c r="A53" s="43" t="s">
        <v>56</v>
      </c>
      <c r="B53" s="29" t="s">
        <v>112</v>
      </c>
      <c r="C53" s="30" t="s">
        <v>11</v>
      </c>
      <c r="D53" s="21">
        <v>2011</v>
      </c>
      <c r="E53" s="21">
        <v>2014</v>
      </c>
      <c r="F53" s="24">
        <v>273318.3</v>
      </c>
      <c r="G53" s="24">
        <v>75423.6</v>
      </c>
      <c r="H53" s="24">
        <v>82951.2</v>
      </c>
      <c r="I53" s="24"/>
      <c r="J53" s="24"/>
      <c r="K53" s="24"/>
      <c r="L53" s="22">
        <v>0</v>
      </c>
      <c r="M53" s="31"/>
      <c r="N53" s="33"/>
      <c r="O53" s="11"/>
      <c r="P53" s="11"/>
    </row>
    <row r="54" spans="1:14" s="2" customFormat="1" ht="59.25" customHeight="1">
      <c r="A54" s="43" t="s">
        <v>57</v>
      </c>
      <c r="B54" s="29" t="s">
        <v>113</v>
      </c>
      <c r="C54" s="30" t="s">
        <v>11</v>
      </c>
      <c r="D54" s="21">
        <v>2012</v>
      </c>
      <c r="E54" s="21">
        <v>2014</v>
      </c>
      <c r="F54" s="24">
        <f>SUM(G54:H54)</f>
        <v>2460000</v>
      </c>
      <c r="G54" s="24">
        <v>2200000</v>
      </c>
      <c r="H54" s="24">
        <v>260000</v>
      </c>
      <c r="I54" s="24"/>
      <c r="J54" s="24"/>
      <c r="K54" s="24"/>
      <c r="L54" s="22">
        <f>SUM(G54:H54)</f>
        <v>2460000</v>
      </c>
      <c r="M54" s="31"/>
      <c r="N54" s="33"/>
    </row>
    <row r="55" spans="1:14" s="2" customFormat="1" ht="68.25" customHeight="1">
      <c r="A55" s="43" t="s">
        <v>58</v>
      </c>
      <c r="B55" s="29" t="s">
        <v>114</v>
      </c>
      <c r="C55" s="30" t="s">
        <v>11</v>
      </c>
      <c r="D55" s="21">
        <v>2012</v>
      </c>
      <c r="E55" s="21">
        <v>2014</v>
      </c>
      <c r="F55" s="24">
        <f>SUM(G55:H55)</f>
        <v>38000</v>
      </c>
      <c r="G55" s="24">
        <v>30000</v>
      </c>
      <c r="H55" s="24">
        <v>8000</v>
      </c>
      <c r="I55" s="24"/>
      <c r="J55" s="24"/>
      <c r="K55" s="24"/>
      <c r="L55" s="22">
        <f>SUM(G55:H55)</f>
        <v>38000</v>
      </c>
      <c r="M55" s="31"/>
      <c r="N55" s="33"/>
    </row>
    <row r="56" spans="1:14" s="2" customFormat="1" ht="43.5" customHeight="1">
      <c r="A56" s="43" t="s">
        <v>59</v>
      </c>
      <c r="B56" s="29" t="s">
        <v>115</v>
      </c>
      <c r="C56" s="30" t="s">
        <v>11</v>
      </c>
      <c r="D56" s="21">
        <v>2012</v>
      </c>
      <c r="E56" s="21">
        <v>2015</v>
      </c>
      <c r="F56" s="24">
        <f>SUM(G56:I56)</f>
        <v>337000</v>
      </c>
      <c r="G56" s="24">
        <v>147000</v>
      </c>
      <c r="H56" s="24">
        <v>150000</v>
      </c>
      <c r="I56" s="24">
        <v>40000</v>
      </c>
      <c r="J56" s="24"/>
      <c r="K56" s="24"/>
      <c r="L56" s="22">
        <f>SUM(G56:I56)</f>
        <v>337000</v>
      </c>
      <c r="M56" s="31"/>
      <c r="N56" s="33"/>
    </row>
    <row r="57" spans="1:14" s="2" customFormat="1" ht="33" customHeight="1">
      <c r="A57" s="43" t="s">
        <v>60</v>
      </c>
      <c r="B57" s="29" t="s">
        <v>116</v>
      </c>
      <c r="C57" s="30" t="s">
        <v>11</v>
      </c>
      <c r="D57" s="21">
        <v>2012</v>
      </c>
      <c r="E57" s="21">
        <v>2015</v>
      </c>
      <c r="F57" s="24">
        <f>551788.03+27106.55</f>
        <v>578894.5800000001</v>
      </c>
      <c r="G57" s="24">
        <f>168516.15+13710.81</f>
        <v>182226.96</v>
      </c>
      <c r="H57" s="24">
        <f>183643.49+9321.37</f>
        <v>192964.86</v>
      </c>
      <c r="I57" s="24">
        <f>199628.39+4074.37</f>
        <v>203702.76</v>
      </c>
      <c r="J57" s="24"/>
      <c r="K57" s="24"/>
      <c r="L57" s="22">
        <f>551788.03+27106.55</f>
        <v>578894.5800000001</v>
      </c>
      <c r="M57" s="31"/>
      <c r="N57" s="33"/>
    </row>
    <row r="58" spans="1:14" s="2" customFormat="1" ht="213.75" customHeight="1">
      <c r="A58" s="43" t="s">
        <v>61</v>
      </c>
      <c r="B58" s="29" t="s">
        <v>117</v>
      </c>
      <c r="C58" s="30" t="s">
        <v>11</v>
      </c>
      <c r="D58" s="21">
        <v>2012</v>
      </c>
      <c r="E58" s="21">
        <v>2016</v>
      </c>
      <c r="F58" s="24">
        <v>1200000</v>
      </c>
      <c r="G58" s="24">
        <v>240000</v>
      </c>
      <c r="H58" s="24">
        <v>320000</v>
      </c>
      <c r="I58" s="24">
        <v>320000</v>
      </c>
      <c r="J58" s="24">
        <v>320000</v>
      </c>
      <c r="K58" s="24"/>
      <c r="L58" s="22">
        <f>SUM(G58:K58)</f>
        <v>1200000</v>
      </c>
      <c r="M58" s="31"/>
      <c r="N58" s="33"/>
    </row>
    <row r="59" spans="1:14" s="2" customFormat="1" ht="48.75" customHeight="1">
      <c r="A59" s="43" t="s">
        <v>62</v>
      </c>
      <c r="B59" s="29" t="s">
        <v>118</v>
      </c>
      <c r="C59" s="30" t="s">
        <v>11</v>
      </c>
      <c r="D59" s="21">
        <v>2012</v>
      </c>
      <c r="E59" s="21">
        <v>2014</v>
      </c>
      <c r="F59" s="24">
        <v>30000</v>
      </c>
      <c r="G59" s="24">
        <v>15000</v>
      </c>
      <c r="H59" s="24">
        <v>15000</v>
      </c>
      <c r="I59" s="24"/>
      <c r="J59" s="24"/>
      <c r="K59" s="24"/>
      <c r="L59" s="22">
        <v>30000</v>
      </c>
      <c r="M59" s="31"/>
      <c r="N59" s="33"/>
    </row>
    <row r="60" spans="1:14" s="2" customFormat="1" ht="45.75" customHeight="1">
      <c r="A60" s="43" t="s">
        <v>63</v>
      </c>
      <c r="B60" s="29" t="s">
        <v>119</v>
      </c>
      <c r="C60" s="30" t="s">
        <v>11</v>
      </c>
      <c r="D60" s="21">
        <v>2013</v>
      </c>
      <c r="E60" s="21">
        <v>2014</v>
      </c>
      <c r="F60" s="24">
        <v>117500</v>
      </c>
      <c r="G60" s="24">
        <v>94000</v>
      </c>
      <c r="H60" s="24">
        <v>23500</v>
      </c>
      <c r="I60" s="24"/>
      <c r="J60" s="24"/>
      <c r="K60" s="24"/>
      <c r="L60" s="22">
        <f>SUM(G60:K60)</f>
        <v>117500</v>
      </c>
      <c r="M60" s="31"/>
      <c r="N60" s="33"/>
    </row>
    <row r="61" spans="1:14" s="2" customFormat="1" ht="48.75" customHeight="1">
      <c r="A61" s="43" t="s">
        <v>64</v>
      </c>
      <c r="B61" s="29" t="s">
        <v>120</v>
      </c>
      <c r="C61" s="30" t="s">
        <v>11</v>
      </c>
      <c r="D61" s="21">
        <v>2012</v>
      </c>
      <c r="E61" s="21">
        <v>2014</v>
      </c>
      <c r="F61" s="24">
        <v>600000</v>
      </c>
      <c r="G61" s="24">
        <v>300000</v>
      </c>
      <c r="H61" s="24">
        <v>300000</v>
      </c>
      <c r="I61" s="24"/>
      <c r="J61" s="24"/>
      <c r="K61" s="24"/>
      <c r="L61" s="22">
        <f>SUM(G61:K61)</f>
        <v>600000</v>
      </c>
      <c r="M61" s="31"/>
      <c r="N61" s="33"/>
    </row>
    <row r="62" spans="1:14" s="2" customFormat="1" ht="40.5" customHeight="1">
      <c r="A62" s="43" t="s">
        <v>65</v>
      </c>
      <c r="B62" s="29" t="s">
        <v>121</v>
      </c>
      <c r="C62" s="30" t="s">
        <v>11</v>
      </c>
      <c r="D62" s="21">
        <v>2013</v>
      </c>
      <c r="E62" s="21">
        <v>2015</v>
      </c>
      <c r="F62" s="24">
        <v>32000000</v>
      </c>
      <c r="G62" s="24">
        <v>8000000</v>
      </c>
      <c r="H62" s="24">
        <v>16000000</v>
      </c>
      <c r="I62" s="24">
        <v>8000000</v>
      </c>
      <c r="J62" s="24"/>
      <c r="K62" s="24"/>
      <c r="L62" s="22">
        <f>SUM(G62:I62)</f>
        <v>32000000</v>
      </c>
      <c r="M62" s="31"/>
      <c r="N62" s="33"/>
    </row>
    <row r="63" spans="1:14" s="2" customFormat="1" ht="134.25" customHeight="1">
      <c r="A63" s="43" t="s">
        <v>66</v>
      </c>
      <c r="B63" s="29" t="s">
        <v>122</v>
      </c>
      <c r="C63" s="30" t="s">
        <v>11</v>
      </c>
      <c r="D63" s="21">
        <v>2013</v>
      </c>
      <c r="E63" s="21">
        <v>2017</v>
      </c>
      <c r="F63" s="24">
        <v>80000</v>
      </c>
      <c r="G63" s="24">
        <v>12000</v>
      </c>
      <c r="H63" s="24">
        <v>14000</v>
      </c>
      <c r="I63" s="24">
        <v>16000</v>
      </c>
      <c r="J63" s="24">
        <v>18000</v>
      </c>
      <c r="K63" s="24">
        <v>20000</v>
      </c>
      <c r="L63" s="22">
        <f>SUM(G63:K63)</f>
        <v>80000</v>
      </c>
      <c r="M63" s="31"/>
      <c r="N63" s="33"/>
    </row>
    <row r="64" spans="1:19" s="2" customFormat="1" ht="34.5" customHeight="1">
      <c r="A64" s="43" t="s">
        <v>67</v>
      </c>
      <c r="B64" s="29" t="s">
        <v>123</v>
      </c>
      <c r="C64" s="30" t="s">
        <v>11</v>
      </c>
      <c r="D64" s="21">
        <v>2012</v>
      </c>
      <c r="E64" s="21">
        <v>2016</v>
      </c>
      <c r="F64" s="24">
        <v>379320</v>
      </c>
      <c r="G64" s="24">
        <v>109320</v>
      </c>
      <c r="H64" s="24">
        <v>90000</v>
      </c>
      <c r="I64" s="24">
        <v>90000</v>
      </c>
      <c r="J64" s="24">
        <v>90000</v>
      </c>
      <c r="K64" s="24"/>
      <c r="L64" s="24">
        <v>379320</v>
      </c>
      <c r="M64" s="31"/>
      <c r="N64" s="33"/>
      <c r="S64" s="11"/>
    </row>
    <row r="65" spans="1:19" s="2" customFormat="1" ht="44.25" customHeight="1">
      <c r="A65" s="43" t="s">
        <v>131</v>
      </c>
      <c r="B65" s="54" t="s">
        <v>132</v>
      </c>
      <c r="C65" s="55" t="s">
        <v>11</v>
      </c>
      <c r="D65" s="56">
        <v>2013</v>
      </c>
      <c r="E65" s="56">
        <v>2014</v>
      </c>
      <c r="F65" s="52">
        <f>SUM(G65:H65)</f>
        <v>40000</v>
      </c>
      <c r="G65" s="52">
        <v>25000</v>
      </c>
      <c r="H65" s="52">
        <v>15000</v>
      </c>
      <c r="I65" s="52"/>
      <c r="J65" s="52"/>
      <c r="K65" s="52"/>
      <c r="L65" s="52">
        <f>SUM(G65:H65)</f>
        <v>40000</v>
      </c>
      <c r="M65" s="31"/>
      <c r="N65" s="33"/>
      <c r="S65" s="11"/>
    </row>
    <row r="66" spans="1:15" s="2" customFormat="1" ht="19.5" customHeight="1">
      <c r="A66" s="45" t="s">
        <v>68</v>
      </c>
      <c r="B66" s="46" t="s">
        <v>40</v>
      </c>
      <c r="C66" s="30"/>
      <c r="D66" s="21"/>
      <c r="E66" s="21"/>
      <c r="F66" s="24">
        <f>SUM(F67:F77)</f>
        <v>18999890.93</v>
      </c>
      <c r="G66" s="24">
        <f aca="true" t="shared" si="9" ref="G66:L66">SUM(G67:G77)</f>
        <v>7671549.05</v>
      </c>
      <c r="H66" s="24">
        <f t="shared" si="9"/>
        <v>10377908.83</v>
      </c>
      <c r="I66" s="24">
        <f t="shared" si="9"/>
        <v>110000</v>
      </c>
      <c r="J66" s="24">
        <f t="shared" si="9"/>
        <v>110000</v>
      </c>
      <c r="K66" s="24">
        <f t="shared" si="9"/>
        <v>0</v>
      </c>
      <c r="L66" s="24">
        <f t="shared" si="9"/>
        <v>18269457.880000003</v>
      </c>
      <c r="M66" s="31"/>
      <c r="N66" s="33"/>
      <c r="O66" s="11"/>
    </row>
    <row r="67" spans="1:19" s="2" customFormat="1" ht="36" customHeight="1">
      <c r="A67" s="43" t="s">
        <v>69</v>
      </c>
      <c r="B67" s="54" t="s">
        <v>123</v>
      </c>
      <c r="C67" s="30" t="s">
        <v>11</v>
      </c>
      <c r="D67" s="21">
        <v>2012</v>
      </c>
      <c r="E67" s="21">
        <v>2016</v>
      </c>
      <c r="F67" s="52">
        <f>1111982.1+128000+146460</f>
        <v>1386442.1</v>
      </c>
      <c r="G67" s="52">
        <f>591549.05+73000</f>
        <v>664549.05</v>
      </c>
      <c r="H67" s="52">
        <f>110000+128000+73460</f>
        <v>311460</v>
      </c>
      <c r="I67" s="24">
        <v>110000</v>
      </c>
      <c r="J67" s="24">
        <v>110000</v>
      </c>
      <c r="K67" s="24"/>
      <c r="L67" s="52">
        <f>921549.05+128000+146460</f>
        <v>1196009.05</v>
      </c>
      <c r="M67" s="31"/>
      <c r="N67" s="33"/>
      <c r="S67" s="11"/>
    </row>
    <row r="68" spans="1:15" s="2" customFormat="1" ht="34.5" customHeight="1">
      <c r="A68" s="43" t="s">
        <v>70</v>
      </c>
      <c r="B68" s="54" t="s">
        <v>124</v>
      </c>
      <c r="C68" s="30" t="s">
        <v>11</v>
      </c>
      <c r="D68" s="21">
        <v>2012</v>
      </c>
      <c r="E68" s="21">
        <v>2014</v>
      </c>
      <c r="F68" s="24">
        <f>SUM(G68:H68)</f>
        <v>4500000</v>
      </c>
      <c r="G68" s="52">
        <f>1500000-1400000-13000+1400000</f>
        <v>1487000</v>
      </c>
      <c r="H68" s="52">
        <f>3000000+1413000-1400000</f>
        <v>3013000</v>
      </c>
      <c r="I68" s="24"/>
      <c r="J68" s="24"/>
      <c r="K68" s="24"/>
      <c r="L68" s="22">
        <f>SUM(G68:H68)</f>
        <v>4500000</v>
      </c>
      <c r="M68" s="31"/>
      <c r="N68" s="33"/>
      <c r="O68" s="11"/>
    </row>
    <row r="69" spans="1:15" s="2" customFormat="1" ht="44.25" customHeight="1">
      <c r="A69" s="43" t="s">
        <v>71</v>
      </c>
      <c r="B69" s="29" t="s">
        <v>125</v>
      </c>
      <c r="C69" s="30" t="s">
        <v>11</v>
      </c>
      <c r="D69" s="21">
        <v>2012</v>
      </c>
      <c r="E69" s="21">
        <v>2014</v>
      </c>
      <c r="F69" s="24">
        <f>SUM(G69:H69)</f>
        <v>575000</v>
      </c>
      <c r="G69" s="24">
        <v>75000</v>
      </c>
      <c r="H69" s="24">
        <v>500000</v>
      </c>
      <c r="I69" s="24"/>
      <c r="J69" s="24"/>
      <c r="K69" s="24"/>
      <c r="L69" s="22">
        <f>SUM(G69:K69)</f>
        <v>575000</v>
      </c>
      <c r="M69" s="31"/>
      <c r="N69" s="33"/>
      <c r="O69" s="11"/>
    </row>
    <row r="70" spans="1:15" s="2" customFormat="1" ht="45.75" customHeight="1">
      <c r="A70" s="43" t="s">
        <v>72</v>
      </c>
      <c r="B70" s="29" t="s">
        <v>126</v>
      </c>
      <c r="C70" s="30" t="s">
        <v>11</v>
      </c>
      <c r="D70" s="21">
        <v>2013</v>
      </c>
      <c r="E70" s="21">
        <v>2014</v>
      </c>
      <c r="F70" s="24">
        <f>SUM(G70:H70)</f>
        <v>1500000</v>
      </c>
      <c r="G70" s="24">
        <v>500000</v>
      </c>
      <c r="H70" s="24">
        <v>1000000</v>
      </c>
      <c r="I70" s="24"/>
      <c r="J70" s="24"/>
      <c r="K70" s="24"/>
      <c r="L70" s="22">
        <f aca="true" t="shared" si="10" ref="L70:L77">SUM(G70:H70)</f>
        <v>1500000</v>
      </c>
      <c r="M70" s="31"/>
      <c r="N70" s="33"/>
      <c r="O70" s="11"/>
    </row>
    <row r="71" spans="1:18" s="2" customFormat="1" ht="44.25" customHeight="1">
      <c r="A71" s="43" t="s">
        <v>73</v>
      </c>
      <c r="B71" s="29" t="s">
        <v>127</v>
      </c>
      <c r="C71" s="30" t="s">
        <v>11</v>
      </c>
      <c r="D71" s="21">
        <v>2012</v>
      </c>
      <c r="E71" s="21">
        <v>2014</v>
      </c>
      <c r="F71" s="24">
        <v>2440000</v>
      </c>
      <c r="G71" s="24">
        <v>950000</v>
      </c>
      <c r="H71" s="24">
        <v>950000</v>
      </c>
      <c r="I71" s="24"/>
      <c r="J71" s="24"/>
      <c r="K71" s="24"/>
      <c r="L71" s="22">
        <f t="shared" si="10"/>
        <v>1900000</v>
      </c>
      <c r="M71" s="31"/>
      <c r="N71" s="33"/>
      <c r="O71" s="11"/>
      <c r="P71" s="11"/>
      <c r="R71" s="11"/>
    </row>
    <row r="72" spans="1:18" s="2" customFormat="1" ht="44.25" customHeight="1">
      <c r="A72" s="43" t="s">
        <v>87</v>
      </c>
      <c r="B72" s="54" t="s">
        <v>136</v>
      </c>
      <c r="C72" s="55" t="s">
        <v>11</v>
      </c>
      <c r="D72" s="56">
        <v>2013</v>
      </c>
      <c r="E72" s="56">
        <v>2014</v>
      </c>
      <c r="F72" s="52">
        <f aca="true" t="shared" si="11" ref="F72:F77">SUM(G72:H72)</f>
        <v>2500000</v>
      </c>
      <c r="G72" s="52">
        <v>1000000</v>
      </c>
      <c r="H72" s="52">
        <v>1500000</v>
      </c>
      <c r="I72" s="52"/>
      <c r="J72" s="52"/>
      <c r="K72" s="52"/>
      <c r="L72" s="53">
        <f>SUM(G72:H72)</f>
        <v>2500000</v>
      </c>
      <c r="M72" s="31"/>
      <c r="N72" s="33"/>
      <c r="O72" s="11"/>
      <c r="P72" s="11"/>
      <c r="R72" s="11"/>
    </row>
    <row r="73" spans="1:18" s="2" customFormat="1" ht="44.25" customHeight="1">
      <c r="A73" s="43" t="s">
        <v>88</v>
      </c>
      <c r="B73" s="54" t="s">
        <v>137</v>
      </c>
      <c r="C73" s="55" t="s">
        <v>11</v>
      </c>
      <c r="D73" s="56">
        <v>2013</v>
      </c>
      <c r="E73" s="56">
        <v>2014</v>
      </c>
      <c r="F73" s="52">
        <f t="shared" si="11"/>
        <v>2900000</v>
      </c>
      <c r="G73" s="52">
        <v>900000</v>
      </c>
      <c r="H73" s="52">
        <v>2000000</v>
      </c>
      <c r="I73" s="52"/>
      <c r="J73" s="52"/>
      <c r="K73" s="52"/>
      <c r="L73" s="53">
        <f>SUM(G73:H73)</f>
        <v>2900000</v>
      </c>
      <c r="M73" s="31"/>
      <c r="N73" s="33"/>
      <c r="O73" s="11"/>
      <c r="P73" s="11"/>
      <c r="R73" s="11"/>
    </row>
    <row r="74" spans="1:12" ht="72" customHeight="1">
      <c r="A74" s="43" t="s">
        <v>89</v>
      </c>
      <c r="B74" s="51" t="s">
        <v>128</v>
      </c>
      <c r="C74" s="55" t="s">
        <v>11</v>
      </c>
      <c r="D74" s="56">
        <v>2013</v>
      </c>
      <c r="E74" s="57">
        <v>2014</v>
      </c>
      <c r="F74" s="53">
        <f t="shared" si="11"/>
        <v>1501857.05</v>
      </c>
      <c r="G74" s="53">
        <v>1500000</v>
      </c>
      <c r="H74" s="53">
        <v>1857.05</v>
      </c>
      <c r="I74" s="53"/>
      <c r="J74" s="53"/>
      <c r="K74" s="53"/>
      <c r="L74" s="53">
        <f t="shared" si="10"/>
        <v>1501857.05</v>
      </c>
    </row>
    <row r="75" spans="1:12" ht="80.25" customHeight="1">
      <c r="A75" s="43" t="s">
        <v>90</v>
      </c>
      <c r="B75" s="51" t="s">
        <v>129</v>
      </c>
      <c r="C75" s="55" t="s">
        <v>11</v>
      </c>
      <c r="D75" s="56">
        <v>2013</v>
      </c>
      <c r="E75" s="57">
        <v>2014</v>
      </c>
      <c r="F75" s="53">
        <f t="shared" si="11"/>
        <v>106149.61</v>
      </c>
      <c r="G75" s="53">
        <v>105000</v>
      </c>
      <c r="H75" s="53">
        <v>1149.61</v>
      </c>
      <c r="I75" s="53"/>
      <c r="J75" s="53"/>
      <c r="K75" s="53"/>
      <c r="L75" s="53">
        <f t="shared" si="10"/>
        <v>106149.61</v>
      </c>
    </row>
    <row r="76" spans="1:12" ht="35.25" customHeight="1">
      <c r="A76" s="43" t="s">
        <v>134</v>
      </c>
      <c r="B76" s="51" t="s">
        <v>133</v>
      </c>
      <c r="C76" s="55" t="s">
        <v>11</v>
      </c>
      <c r="D76" s="56">
        <v>2013</v>
      </c>
      <c r="E76" s="57">
        <v>2014</v>
      </c>
      <c r="F76" s="53">
        <f t="shared" si="11"/>
        <v>150442.17</v>
      </c>
      <c r="G76" s="53">
        <v>150000</v>
      </c>
      <c r="H76" s="53">
        <v>442.17</v>
      </c>
      <c r="I76" s="53"/>
      <c r="J76" s="53"/>
      <c r="K76" s="53"/>
      <c r="L76" s="53">
        <f t="shared" si="10"/>
        <v>150442.17</v>
      </c>
    </row>
    <row r="77" spans="1:12" ht="51">
      <c r="A77" s="43" t="s">
        <v>135</v>
      </c>
      <c r="B77" s="58" t="s">
        <v>130</v>
      </c>
      <c r="C77" s="55" t="s">
        <v>11</v>
      </c>
      <c r="D77" s="56">
        <v>2013</v>
      </c>
      <c r="E77" s="57">
        <v>2014</v>
      </c>
      <c r="F77" s="53">
        <f t="shared" si="11"/>
        <v>1440000</v>
      </c>
      <c r="G77" s="53">
        <v>340000</v>
      </c>
      <c r="H77" s="53">
        <v>1100000</v>
      </c>
      <c r="I77" s="53"/>
      <c r="J77" s="53"/>
      <c r="K77" s="53"/>
      <c r="L77" s="53">
        <f t="shared" si="10"/>
        <v>1440000</v>
      </c>
    </row>
    <row r="78" spans="1:12" ht="13.5">
      <c r="A78" s="44"/>
      <c r="B78" s="4"/>
      <c r="C78" s="5"/>
      <c r="D78" s="6"/>
      <c r="E78" s="7"/>
      <c r="F78" s="8"/>
      <c r="G78" s="8"/>
      <c r="H78" s="8"/>
      <c r="I78" s="8"/>
      <c r="J78" s="8"/>
      <c r="K78" s="8"/>
      <c r="L78" s="9"/>
    </row>
    <row r="79" spans="1:12" ht="13.5">
      <c r="A79" s="44"/>
      <c r="B79" s="4"/>
      <c r="C79" s="5"/>
      <c r="D79" s="6"/>
      <c r="E79" s="7"/>
      <c r="F79" s="8"/>
      <c r="G79" s="8"/>
      <c r="H79" s="8"/>
      <c r="I79" s="8"/>
      <c r="J79" s="8"/>
      <c r="K79" s="8"/>
      <c r="L79" s="9"/>
    </row>
    <row r="80" spans="1:12" ht="13.5">
      <c r="A80" s="44"/>
      <c r="B80" s="4"/>
      <c r="C80" s="35"/>
      <c r="D80" s="6"/>
      <c r="E80" s="7"/>
      <c r="F80" s="12"/>
      <c r="G80" s="8"/>
      <c r="H80" s="12"/>
      <c r="I80" s="12"/>
      <c r="J80" s="12"/>
      <c r="K80" s="8"/>
      <c r="L80" s="9"/>
    </row>
    <row r="81" spans="1:12" ht="13.5">
      <c r="A81" s="44"/>
      <c r="B81" s="4"/>
      <c r="C81" s="35"/>
      <c r="D81" s="6"/>
      <c r="E81" s="7"/>
      <c r="F81" s="12"/>
      <c r="G81" s="8"/>
      <c r="H81" s="12"/>
      <c r="I81" s="12"/>
      <c r="J81" s="12"/>
      <c r="K81" s="8"/>
      <c r="L81" s="9"/>
    </row>
    <row r="82" spans="1:12" ht="13.5">
      <c r="A82" s="44"/>
      <c r="B82" s="4"/>
      <c r="C82" s="35"/>
      <c r="D82" s="6"/>
      <c r="E82" s="7"/>
      <c r="F82" s="12"/>
      <c r="G82" s="8"/>
      <c r="H82" s="12"/>
      <c r="I82" s="12"/>
      <c r="J82" s="12"/>
      <c r="K82" s="8"/>
      <c r="L82" s="9"/>
    </row>
    <row r="83" spans="1:12" ht="13.5">
      <c r="A83" s="44"/>
      <c r="B83" s="4"/>
      <c r="C83" s="35"/>
      <c r="D83" s="6"/>
      <c r="E83" s="7"/>
      <c r="F83" s="12"/>
      <c r="G83" s="8"/>
      <c r="H83" s="12"/>
      <c r="I83" s="12"/>
      <c r="J83" s="12"/>
      <c r="K83" s="8"/>
      <c r="L83" s="9"/>
    </row>
    <row r="84" spans="1:12" ht="13.5">
      <c r="A84" s="44"/>
      <c r="B84" s="4"/>
      <c r="C84" s="35"/>
      <c r="D84" s="6"/>
      <c r="E84" s="7"/>
      <c r="F84" s="12"/>
      <c r="G84" s="12"/>
      <c r="H84" s="12"/>
      <c r="I84" s="12"/>
      <c r="J84" s="12"/>
      <c r="K84" s="8"/>
      <c r="L84" s="9"/>
    </row>
    <row r="85" spans="1:12" ht="13.5">
      <c r="A85" s="44"/>
      <c r="B85" s="4"/>
      <c r="C85" s="35"/>
      <c r="D85" s="6"/>
      <c r="E85" s="7"/>
      <c r="F85" s="12"/>
      <c r="G85" s="12"/>
      <c r="H85" s="12"/>
      <c r="I85" s="12"/>
      <c r="J85" s="12"/>
      <c r="K85" s="8"/>
      <c r="L85" s="9"/>
    </row>
    <row r="86" spans="1:12" ht="13.5">
      <c r="A86" s="44"/>
      <c r="B86" s="4"/>
      <c r="C86" s="35"/>
      <c r="D86" s="6"/>
      <c r="E86" s="7"/>
      <c r="F86" s="12"/>
      <c r="G86" s="12"/>
      <c r="H86" s="12"/>
      <c r="I86" s="12"/>
      <c r="J86" s="12"/>
      <c r="K86" s="8"/>
      <c r="L86" s="9"/>
    </row>
    <row r="87" spans="1:12" ht="13.5">
      <c r="A87" s="44"/>
      <c r="B87" s="4"/>
      <c r="C87" s="35"/>
      <c r="D87" s="6"/>
      <c r="E87" s="7"/>
      <c r="F87" s="12"/>
      <c r="G87" s="12"/>
      <c r="H87" s="12"/>
      <c r="I87" s="12"/>
      <c r="J87" s="12"/>
      <c r="K87" s="8"/>
      <c r="L87" s="9"/>
    </row>
    <row r="88" spans="1:12" ht="13.5">
      <c r="A88" s="44"/>
      <c r="B88" s="4"/>
      <c r="C88" s="35"/>
      <c r="D88" s="6"/>
      <c r="E88" s="7"/>
      <c r="F88" s="12"/>
      <c r="G88" s="12"/>
      <c r="H88" s="12"/>
      <c r="I88" s="12"/>
      <c r="J88" s="12"/>
      <c r="K88" s="8"/>
      <c r="L88" s="9"/>
    </row>
    <row r="89" spans="1:12" ht="13.5">
      <c r="A89" s="44"/>
      <c r="B89" s="4"/>
      <c r="C89" s="35"/>
      <c r="D89" s="6"/>
      <c r="E89" s="7"/>
      <c r="F89" s="12"/>
      <c r="G89" s="12"/>
      <c r="H89" s="12"/>
      <c r="I89" s="12"/>
      <c r="J89" s="12"/>
      <c r="K89" s="8"/>
      <c r="L89" s="9"/>
    </row>
    <row r="90" spans="1:12" ht="13.5">
      <c r="A90" s="44"/>
      <c r="B90" s="4"/>
      <c r="C90" s="35"/>
      <c r="D90" s="6"/>
      <c r="E90" s="7"/>
      <c r="F90" s="12"/>
      <c r="G90" s="12"/>
      <c r="H90" s="12"/>
      <c r="I90" s="12"/>
      <c r="J90" s="12"/>
      <c r="K90" s="8"/>
      <c r="L90" s="9"/>
    </row>
    <row r="91" spans="1:12" ht="13.5">
      <c r="A91" s="44"/>
      <c r="B91" s="4"/>
      <c r="C91" s="35"/>
      <c r="D91" s="6"/>
      <c r="E91" s="7"/>
      <c r="F91" s="12"/>
      <c r="G91" s="12"/>
      <c r="H91" s="12"/>
      <c r="I91" s="12"/>
      <c r="J91" s="12"/>
      <c r="K91" s="8"/>
      <c r="L91" s="9"/>
    </row>
    <row r="92" spans="1:12" ht="13.5">
      <c r="A92" s="44"/>
      <c r="B92" s="4"/>
      <c r="C92" s="35"/>
      <c r="D92" s="6"/>
      <c r="E92" s="7"/>
      <c r="F92" s="12"/>
      <c r="G92" s="12"/>
      <c r="H92" s="12"/>
      <c r="I92" s="12"/>
      <c r="J92" s="12"/>
      <c r="K92" s="8"/>
      <c r="L92" s="9"/>
    </row>
    <row r="93" spans="1:12" ht="13.5">
      <c r="A93" s="44"/>
      <c r="B93" s="4"/>
      <c r="C93" s="35"/>
      <c r="D93" s="6"/>
      <c r="E93" s="7"/>
      <c r="F93" s="12"/>
      <c r="G93" s="12"/>
      <c r="H93" s="12"/>
      <c r="I93" s="12"/>
      <c r="J93" s="12"/>
      <c r="K93" s="8"/>
      <c r="L93" s="9"/>
    </row>
    <row r="94" spans="1:12" ht="13.5">
      <c r="A94" s="44"/>
      <c r="B94" s="4"/>
      <c r="C94" s="35"/>
      <c r="D94" s="6"/>
      <c r="E94" s="7"/>
      <c r="F94" s="12"/>
      <c r="G94" s="12"/>
      <c r="H94" s="12"/>
      <c r="I94" s="12"/>
      <c r="J94" s="12"/>
      <c r="K94" s="8"/>
      <c r="L94" s="9"/>
    </row>
    <row r="95" spans="1:12" ht="13.5">
      <c r="A95" s="44"/>
      <c r="B95" s="4"/>
      <c r="C95" s="35"/>
      <c r="D95" s="6"/>
      <c r="E95" s="7"/>
      <c r="F95" s="12"/>
      <c r="G95" s="12"/>
      <c r="H95" s="12"/>
      <c r="I95" s="12"/>
      <c r="J95" s="12"/>
      <c r="K95" s="8"/>
      <c r="L95" s="9"/>
    </row>
    <row r="96" spans="1:12" ht="13.5">
      <c r="A96" s="44"/>
      <c r="B96" s="4"/>
      <c r="C96" s="35"/>
      <c r="D96" s="6"/>
      <c r="E96" s="7"/>
      <c r="F96" s="12"/>
      <c r="G96" s="12"/>
      <c r="H96" s="8"/>
      <c r="I96" s="8"/>
      <c r="J96" s="8"/>
      <c r="K96" s="8"/>
      <c r="L96" s="9"/>
    </row>
    <row r="97" spans="1:12" ht="13.5">
      <c r="A97" s="44"/>
      <c r="B97" s="4"/>
      <c r="C97" s="35"/>
      <c r="D97" s="6"/>
      <c r="E97" s="7"/>
      <c r="F97" s="12"/>
      <c r="G97" s="12"/>
      <c r="H97" s="8"/>
      <c r="I97" s="8"/>
      <c r="J97" s="8"/>
      <c r="K97" s="8"/>
      <c r="L97" s="9"/>
    </row>
    <row r="98" spans="1:12" ht="13.5">
      <c r="A98" s="44"/>
      <c r="B98" s="4"/>
      <c r="C98" s="5"/>
      <c r="D98" s="6"/>
      <c r="E98" s="7"/>
      <c r="F98" s="12"/>
      <c r="G98" s="12"/>
      <c r="H98" s="8"/>
      <c r="I98" s="8"/>
      <c r="J98" s="8"/>
      <c r="K98" s="8"/>
      <c r="L98" s="9"/>
    </row>
    <row r="99" spans="1:12" ht="13.5">
      <c r="A99" s="44"/>
      <c r="B99" s="4"/>
      <c r="C99" s="5"/>
      <c r="D99" s="6"/>
      <c r="E99" s="7"/>
      <c r="F99" s="12"/>
      <c r="G99" s="12"/>
      <c r="H99" s="8"/>
      <c r="I99" s="8"/>
      <c r="J99" s="8"/>
      <c r="K99" s="8"/>
      <c r="L99" s="9"/>
    </row>
    <row r="100" spans="6:7" ht="13.5">
      <c r="F100" s="13"/>
      <c r="G100" s="12"/>
    </row>
    <row r="101" ht="12.75">
      <c r="G101" s="13"/>
    </row>
    <row r="102" ht="12.75">
      <c r="G102" s="13"/>
    </row>
    <row r="103" ht="12.75">
      <c r="G103" s="13"/>
    </row>
    <row r="104" ht="12.75">
      <c r="G104" s="13"/>
    </row>
    <row r="105" ht="12.75">
      <c r="G105" s="13"/>
    </row>
    <row r="106" ht="12.75">
      <c r="G106" s="13"/>
    </row>
    <row r="107" ht="12.75">
      <c r="G107" s="13"/>
    </row>
    <row r="108" ht="12.75">
      <c r="G108" s="13"/>
    </row>
    <row r="109" ht="12.75">
      <c r="G109" s="13"/>
    </row>
    <row r="110" ht="12.75">
      <c r="G110" s="13"/>
    </row>
    <row r="111" ht="12.75">
      <c r="G111" s="13"/>
    </row>
    <row r="112" ht="12.75">
      <c r="G112" s="13"/>
    </row>
    <row r="113" ht="12.75">
      <c r="G113" s="13"/>
    </row>
    <row r="114" ht="12.75">
      <c r="G114" s="13"/>
    </row>
    <row r="115" ht="12.75">
      <c r="G115" s="13"/>
    </row>
    <row r="116" ht="12.75">
      <c r="G116" s="13"/>
    </row>
    <row r="117" ht="12.75">
      <c r="G117" s="13"/>
    </row>
    <row r="118" ht="12.75">
      <c r="G118" s="13"/>
    </row>
    <row r="119" ht="12.75">
      <c r="G119" s="13"/>
    </row>
    <row r="120" ht="12.75">
      <c r="G120" s="13"/>
    </row>
    <row r="121" ht="12.75">
      <c r="G121" s="13"/>
    </row>
    <row r="122" ht="12.75">
      <c r="G122" s="13"/>
    </row>
    <row r="123" ht="12.75">
      <c r="G123" s="13"/>
    </row>
    <row r="124" ht="12.75">
      <c r="G124" s="13"/>
    </row>
    <row r="125" ht="12.75">
      <c r="G125" s="13"/>
    </row>
    <row r="126" ht="12.75">
      <c r="G126" s="13"/>
    </row>
    <row r="127" ht="12.75">
      <c r="G127" s="13"/>
    </row>
    <row r="128" ht="12.75">
      <c r="G128" s="13"/>
    </row>
    <row r="129" ht="12.75">
      <c r="G129" s="13"/>
    </row>
    <row r="130" ht="12.75">
      <c r="G130" s="13"/>
    </row>
    <row r="131" ht="12.75">
      <c r="G131" s="13"/>
    </row>
    <row r="132" ht="12.75">
      <c r="G132" s="13"/>
    </row>
    <row r="133" ht="12.75">
      <c r="G133" s="13"/>
    </row>
    <row r="134" ht="12.75">
      <c r="G134" s="13"/>
    </row>
    <row r="135" ht="12.75">
      <c r="G135" s="13"/>
    </row>
    <row r="136" ht="12.75">
      <c r="G136" s="13"/>
    </row>
    <row r="137" ht="12.75">
      <c r="G137" s="13"/>
    </row>
    <row r="138" ht="12.75">
      <c r="G138" s="13"/>
    </row>
    <row r="139" ht="12.75">
      <c r="G139" s="13"/>
    </row>
    <row r="140" ht="12.75">
      <c r="G140" s="13"/>
    </row>
    <row r="141" ht="12.75">
      <c r="G141" s="13"/>
    </row>
    <row r="142" ht="12.75">
      <c r="G142" s="13"/>
    </row>
    <row r="143" ht="12.75">
      <c r="G143" s="13"/>
    </row>
  </sheetData>
  <sheetProtection/>
  <mergeCells count="19">
    <mergeCell ref="A9:A11"/>
    <mergeCell ref="B9:B11"/>
    <mergeCell ref="C9:C11"/>
    <mergeCell ref="D9:E9"/>
    <mergeCell ref="D10:E10"/>
    <mergeCell ref="B17:E17"/>
    <mergeCell ref="B13:E13"/>
    <mergeCell ref="B16:E16"/>
    <mergeCell ref="B14:E14"/>
    <mergeCell ref="L9:L11"/>
    <mergeCell ref="G10:K10"/>
    <mergeCell ref="F9:F11"/>
    <mergeCell ref="G9:K9"/>
    <mergeCell ref="B48:E48"/>
    <mergeCell ref="B44:E44"/>
    <mergeCell ref="B45:E45"/>
    <mergeCell ref="B46:E46"/>
    <mergeCell ref="B47:E47"/>
    <mergeCell ref="B15:E15"/>
  </mergeCells>
  <hyperlinks>
    <hyperlink ref="L9" r:id="rId1" display="_ftn1"/>
  </hyperlinks>
  <printOptions/>
  <pageMargins left="0.35433070866141736" right="0.15748031496062992" top="0.3937007874015748" bottom="0.3937007874015748" header="0.5118110236220472" footer="0.2362204724409449"/>
  <pageSetup horizontalDpi="600" verticalDpi="600" orientation="landscape" paperSize="9" r:id="rId2"/>
  <headerFooter differentFirst="1"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UM Konin</cp:lastModifiedBy>
  <cp:lastPrinted>2013-04-17T13:23:44Z</cp:lastPrinted>
  <dcterms:created xsi:type="dcterms:W3CDTF">2010-09-24T07:39:40Z</dcterms:created>
  <dcterms:modified xsi:type="dcterms:W3CDTF">2013-04-17T13:23:51Z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