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  RM nr z 25 .02..2015." sheetId="1" r:id="rId1"/>
    <sheet name="Zał. nr 1" sheetId="2" r:id="rId2"/>
    <sheet name="Za. nr 2" sheetId="3" r:id="rId3"/>
    <sheet name="zał. nr 3" sheetId="4" r:id="rId4"/>
    <sheet name="zał. nr 4" sheetId="5" r:id="rId5"/>
    <sheet name="Arkusz1" sheetId="6" r:id="rId6"/>
    <sheet name="Arkusz3" sheetId="7" r:id="rId7"/>
    <sheet name="Wolny" sheetId="8" r:id="rId8"/>
  </sheets>
  <definedNames>
    <definedName name="_xlnm.Print_Titles" localSheetId="1">'Zał. nr 1'!$10:$12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<sst xmlns="http://schemas.openxmlformats.org/spreadsheetml/2006/main" count="463" uniqueCount="345">
  <si>
    <t>Wniesienie wkładu pieniężnego na budowę sieci wodociągowej w Koninie ulicy  Ignacego Domeyki os. Laskówiec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</si>
  <si>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</si>
  <si>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</si>
  <si>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</si>
  <si>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</si>
  <si>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</si>
  <si>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</si>
  <si>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</si>
  <si>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</si>
  <si>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</si>
  <si>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Ustawienie betonowych stołów do ping-ponga na Chorzniu oraz na II i III osiedlu (KBO)</t>
  </si>
  <si>
    <t>Budowa stolików rekreacyjnych do gry w szachy, warcaby, karty, chińczyka na otwartej przestrzeni pomiędzy ul. Dworcową, Energetyka oraz Aleje 1 Maja (KBO)</t>
  </si>
  <si>
    <t>Kolorowa ściana – „Dobra” Instalacja (KBO)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</si>
  <si>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</si>
  <si>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Uzbrojenie terenów inwestycyjnych w obrębie Konin-Międzylesie</t>
  </si>
  <si>
    <t>Budowa boisk do gry w piłkę koszykową, siatkową oraz piłkochwytów przy ul. Szerokiej w Pątnowie</t>
  </si>
  <si>
    <t>Nowy przebieg drogi krajowej nr 25 w Koninie - etap II</t>
  </si>
  <si>
    <t>Przebudowa ul. Kościuszki wraz z oświetleniem i odwodnieniem - etap I</t>
  </si>
  <si>
    <t>Wykonanie bezpiecznego przejścia dla pieszych przez ul. Europejską w okolicach ul. Wierzbowej</t>
  </si>
  <si>
    <t>Aktualizacja dokumentacji projektowo kosztorysowej  na przebudowę ulicy Romana Dmowskiego w Koninie</t>
  </si>
  <si>
    <t>Dokumentacja projektowo - kosztorysowa na przebudowę ul. Przemysłowej od skrzyżowania z ul. Jana Matejki do skrzyżowania z planowaną drogą DK 25 w Malińcu wraz ze ścieżką rowerową  (KBO)</t>
  </si>
  <si>
    <t>Dotacja celowa do Samorządu Województwa Wielkopolskiego na wypłatę odszkodowań za grunty przejęte  pod realizacje zadania  pn. "Budowa drogi - łącznik od ul. Przemysłowej do ul. Kleczewskiej w Koninie"</t>
  </si>
  <si>
    <t>Budowa budynku usług publicznych przy ul. Z. Urbanowskiej w Koninie</t>
  </si>
  <si>
    <t>Zakup serwera dla II LO w Koninie</t>
  </si>
  <si>
    <t>Zakup kserokopiarki dla II LO w Koninie</t>
  </si>
  <si>
    <t>Zakup urządzenia wielofunkcyjnego do frezowania tafli lodowiska dla ZS im.  M.Kopernika w Koninie</t>
  </si>
  <si>
    <t>Zakup serwera dla ZSB w Koninie</t>
  </si>
  <si>
    <t>Zakup serwera dla ZSTiH w Koninie</t>
  </si>
  <si>
    <t>Zakup zmywarki dla II LO w Koninie</t>
  </si>
  <si>
    <t>Domy pomocy społecznej</t>
  </si>
  <si>
    <t>Zakup łóżka kąpielowego oraz szorowarki dla DPS w Koninie</t>
  </si>
  <si>
    <t>Zakup serwera dla SOS-W w Koninie</t>
  </si>
  <si>
    <t>o finansach publicznych na 2015  rok</t>
  </si>
  <si>
    <t xml:space="preserve">                    2015 rok</t>
  </si>
  <si>
    <t xml:space="preserve">PLAN  DOTACJI  DLA  PODMIOTÓW  ZALICZANYCH  DO  SEKTORA </t>
  </si>
  <si>
    <t xml:space="preserve">FINANSÓW PUBLICZNYCH NA CELE PUBLICZNE ZWIĄZANE Z REALIZACJĄ </t>
  </si>
  <si>
    <t>ZADAŃ MIASTA  NA 2015 ROK</t>
  </si>
  <si>
    <t>Plan na 2015 rok</t>
  </si>
  <si>
    <t>dotacja celowa do Samorządu Województwa Wielkopolskiego na wypłatę odszkodowań za grunty przejęte  pod realizację zadania  pn. "Budowa drogi - łącznik od ul. Przemysłowej do ul. Kleczewskiej w Koninie"</t>
  </si>
  <si>
    <t>realizacja zadania publicznego pn.: Koordynacja Szlaku Piastowskiego na terenie Województwa Wielkopolskiego</t>
  </si>
  <si>
    <t xml:space="preserve">                                           PLAN  PRZYCHODÓW  I  KOSZTÓW </t>
  </si>
  <si>
    <t xml:space="preserve">                        SAMORZĄDOWEGO  ZAKŁADU  BUDŻETOWEGO NA 2015 ROK</t>
  </si>
  <si>
    <t>Plan  przychodów na 2015 rok</t>
  </si>
  <si>
    <t xml:space="preserve">      Plan kosztów na 2015 rok</t>
  </si>
  <si>
    <t xml:space="preserve">w tym: 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</si>
  <si>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</si>
  <si>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</si>
  <si>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</si>
  <si>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</si>
  <si>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</si>
  <si>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</si>
  <si>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</si>
  <si>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</si>
  <si>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Miejski Zakład Komunikacji</t>
  </si>
  <si>
    <t>a) dotacja przedmiotowa</t>
  </si>
  <si>
    <t xml:space="preserve">dotacja przedmiotowa do kosztów  1 wozokilometra w wysokości 2,95 zl </t>
  </si>
  <si>
    <t xml:space="preserve">       w tym:</t>
  </si>
  <si>
    <t xml:space="preserve">       porozumienia międzygminne</t>
  </si>
  <si>
    <t>ZAŁĄCZNIK nr 1</t>
  </si>
  <si>
    <t xml:space="preserve">do Uchwały nr  </t>
  </si>
  <si>
    <t>z dnia 25 lutego 2015 roku</t>
  </si>
  <si>
    <t>ZAŁACZNIK  nr 3</t>
  </si>
  <si>
    <t>ZAŁĄCZNIK nr 4</t>
  </si>
  <si>
    <t xml:space="preserve">usuwanie wyrobów zawierających azbest z nieruchomości położonych na terenie miasta Konina </t>
  </si>
  <si>
    <t xml:space="preserve">Razem zadania powiatu </t>
  </si>
  <si>
    <t>OGÓŁEM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</si>
  <si>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</si>
  <si>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</si>
  <si>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</si>
  <si>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</si>
  <si>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</si>
  <si>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</si>
  <si>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>Gospodarka komunalna  i ochrona środowiska</t>
  </si>
  <si>
    <t>Miejska Biblioteka Publiczna</t>
  </si>
  <si>
    <t>prowadzenie działalności Powiatowego Urzędu Pracy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</si>
  <si>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</si>
  <si>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</si>
  <si>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</si>
  <si>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</si>
  <si>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</si>
  <si>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</si>
  <si>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</si>
  <si>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</si>
  <si>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</si>
  <si>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</si>
  <si>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</si>
  <si>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</si>
  <si>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</si>
  <si>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</si>
  <si>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</si>
  <si>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</si>
  <si>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</si>
  <si>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</si>
  <si>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</si>
  <si>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</si>
  <si>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</si>
  <si>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</si>
  <si>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</si>
  <si>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</si>
  <si>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</si>
  <si>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</si>
  <si>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</si>
  <si>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</si>
  <si>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</si>
  <si>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</si>
  <si>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</si>
  <si>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</si>
  <si>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</si>
  <si>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</si>
  <si>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</si>
  <si>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</si>
  <si>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</si>
  <si>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</si>
  <si>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</si>
  <si>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</si>
  <si>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</si>
  <si>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</si>
  <si>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</si>
  <si>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</si>
  <si>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</si>
  <si>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</si>
  <si>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</si>
  <si>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</si>
  <si>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</si>
  <si>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</si>
  <si>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</si>
  <si>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</si>
  <si>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</si>
  <si>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</si>
  <si>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</si>
  <si>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</si>
  <si>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</si>
  <si>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</si>
  <si>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</si>
  <si>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</si>
  <si>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</si>
  <si>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</si>
  <si>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</si>
  <si>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</si>
  <si>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</si>
  <si>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</si>
  <si>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</si>
  <si>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</si>
  <si>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</si>
  <si>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</si>
  <si>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</si>
  <si>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</si>
  <si>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</si>
  <si>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</si>
  <si>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</si>
  <si>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</si>
  <si>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</si>
  <si>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</si>
  <si>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</si>
  <si>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</si>
  <si>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</si>
  <si>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</si>
  <si>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</si>
  <si>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</si>
  <si>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</si>
  <si>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</si>
  <si>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</si>
  <si>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</si>
  <si>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</si>
  <si>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>Ochotnicze Straże Pożarne</t>
  </si>
  <si>
    <t xml:space="preserve">Zakupy inwestycyjne </t>
  </si>
  <si>
    <t>Gimnazja</t>
  </si>
  <si>
    <t>Budowa przyłączy kanalizacyjnych i przyłączenie nieruchomości do miejskiej sieci kanalizacyjnej</t>
  </si>
  <si>
    <t>Przebudowa pomieszczeń garażowych budynku strażnicy wraz z modernizacją kanalizacji deszczowej oraz wymianą nawierzchni placu manewrowego JRG Nr 1 i Komendy Miejskiej Państwowej Straży Pożarnej w Koninie</t>
  </si>
  <si>
    <t>Limit  wydatków majątkowych   na  programy finansowane  z udziałem</t>
  </si>
  <si>
    <t>środków o których mowa w art. 5 ust. 1 pkt 2 i 3  ustawy</t>
  </si>
  <si>
    <t>Nazwa programu, cel i zadanie</t>
  </si>
  <si>
    <t>Jednostka organizacyjna</t>
  </si>
  <si>
    <t>Okres realizacji</t>
  </si>
  <si>
    <t>Środki budżetu państwa; środki własne gminy</t>
  </si>
  <si>
    <t>Środki z EFRR i EFS</t>
  </si>
  <si>
    <t>Zadania gminy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</si>
  <si>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</si>
  <si>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</si>
  <si>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</si>
  <si>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>600</t>
  </si>
  <si>
    <t>6050</t>
  </si>
  <si>
    <t>4210</t>
  </si>
  <si>
    <t xml:space="preserve">         1) dochody gminy ogółem                                                                                  </t>
  </si>
  <si>
    <t xml:space="preserve">        b) dochody majątkowe w wysokości                                        </t>
  </si>
  <si>
    <t>w tym;</t>
  </si>
  <si>
    <t xml:space="preserve"> - kwotę wydatków na realizację zadań w ramach programów </t>
  </si>
  <si>
    <t>i projektów funduszy strukturalnych</t>
  </si>
  <si>
    <t>ZAŁĄCZNIK nr  2</t>
  </si>
  <si>
    <t>758</t>
  </si>
  <si>
    <t>4300</t>
  </si>
  <si>
    <t>6. W Załączniku Nr 2 do uchwały budżetowej dokonuje się następujących zmian:</t>
  </si>
  <si>
    <t>Stołówki szkolne i przedszkolne</t>
  </si>
  <si>
    <t>" Limit wydatków majątkowych na programy finansowane z udziałem środków, o których</t>
  </si>
  <si>
    <t>Zmniejsza się plan wydatków o kwotę</t>
  </si>
  <si>
    <t xml:space="preserve">Plan wydatków majątkowych realizowanych ze środków </t>
  </si>
  <si>
    <t>Doposażenie techniczne urzędu</t>
  </si>
  <si>
    <t>Wniesienie wkładu pieniężnego do spółki Geotermia Konin Spółka z o.o. w Koninie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</si>
  <si>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</si>
  <si>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</si>
  <si>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</si>
  <si>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Turystyka</t>
  </si>
  <si>
    <t xml:space="preserve">Zakup sprzętu komputerowego </t>
  </si>
  <si>
    <t>Licea ogólnokształcące</t>
  </si>
  <si>
    <t>Szkoły zawodowe</t>
  </si>
  <si>
    <t>Edukacyjna opieka wychowawcza</t>
  </si>
  <si>
    <t>Specjalne ośrodki szkolno-wychowawcze</t>
  </si>
  <si>
    <t xml:space="preserve">Zwiększenie atrakcyjności Konina i subregionu konińskiego w ramach projektu pt.: "Uzbrojenie terenów inwestycyjnych w obrębie Konin-Międzylesie " </t>
  </si>
  <si>
    <t>2014-2015</t>
  </si>
  <si>
    <t>Wyszczególnienie</t>
  </si>
  <si>
    <t xml:space="preserve">Określenie zadań </t>
  </si>
  <si>
    <t>Razem zadania gminy</t>
  </si>
  <si>
    <t>Dotacje celowe</t>
  </si>
  <si>
    <t xml:space="preserve"> (Dz. U. z 2013  poz. 885 ze zm.)   R a d a    M i a s t a   K o n i n a   u c h w a l a,  co następuje "</t>
  </si>
  <si>
    <t>2310</t>
  </si>
  <si>
    <t>b) kwotę części powiatowej</t>
  </si>
  <si>
    <t>Budowa drogi - łącznik od ul. Przemysłowej do ul. Kleczewskiej w Koninie</t>
  </si>
  <si>
    <t>realizowanych na podstawie porozumień między jednostkami samorządu terytorialnego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</si>
  <si>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</si>
  <si>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5. W § 1 ust. 3</t>
  </si>
  <si>
    <t>7. W Załączniku Nr 2 do uchwały budżetowej dokonuje się następujących zmian:</t>
  </si>
  <si>
    <t xml:space="preserve">                                     UCHWAŁA  NR      </t>
  </si>
  <si>
    <t xml:space="preserve">                                     z dnia  25 lutego  2015 roku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</si>
  <si>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</si>
  <si>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</si>
  <si>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r>
      <t xml:space="preserve">na 2015 rok  - zadania własne" </t>
    </r>
    <r>
      <rPr>
        <sz val="12"/>
        <rFont val="Times New Roman"/>
        <family val="1"/>
      </rPr>
      <t>dokonuje się następujących zmian:</t>
    </r>
  </si>
  <si>
    <t>Zwiększa się plan dotacji celowej o kwotę</t>
  </si>
  <si>
    <t>dz.600 rozdz.60004 § 2650 zwiększa się o kwotę</t>
  </si>
  <si>
    <t>dz.600 rozdz.60004 § 2310 zwiększa się o kwotę</t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</si>
  <si>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zmian"</t>
    </r>
  </si>
  <si>
    <t>60004</t>
  </si>
  <si>
    <t>75814</t>
  </si>
  <si>
    <t>6680</t>
  </si>
  <si>
    <t>90095</t>
  </si>
  <si>
    <t>6059</t>
  </si>
  <si>
    <t>90004</t>
  </si>
  <si>
    <t>900</t>
  </si>
  <si>
    <t>dz. 900 rozdz.90095  § 6059   zwiększa się o kwotę</t>
  </si>
  <si>
    <t>Rady  Miasta Konina</t>
  </si>
  <si>
    <t>budżetowych miasta Konina na 2015 rok</t>
  </si>
  <si>
    <t xml:space="preserve">           Plan na 2015 rok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</si>
  <si>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</si>
  <si>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</si>
  <si>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</si>
  <si>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</si>
  <si>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</si>
  <si>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Rozbudowa miejskiej sieci szerokopasmowej KoMAN</t>
  </si>
  <si>
    <t>Licznik długu miasta (KBO)</t>
  </si>
  <si>
    <t>Wylęgarnia pomysłów do realizacji w Koninie w internecie (KBO)</t>
  </si>
  <si>
    <t>Dotacja celowa na zakup zestawu hydraulicznego dla OSP Konin-Chorzeń</t>
  </si>
  <si>
    <t>Centrum nauki pływania i rehabilitacji wodnej (KBO)</t>
  </si>
  <si>
    <t>Wykonanie bieżni oraz piaskownicy do skoku w dal dla SP Nr 1</t>
  </si>
  <si>
    <t>Budowa monitoringu szkoły i placu zabaw dla SP Nr 10</t>
  </si>
  <si>
    <t>Zakup kserokopiarki dla SP Nr 1</t>
  </si>
  <si>
    <t>Zakup huśtawki dla Przedszkola Nr 5</t>
  </si>
  <si>
    <t>Zakup obieraczki do warzyw dla Przedszkola Nr 6</t>
  </si>
  <si>
    <t>Zakup miksera spiralnego dla Przedszkola Nr 7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</si>
  <si>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</si>
  <si>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</si>
  <si>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</si>
  <si>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</si>
  <si>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Budowa zespołu boisk przy Gimnazjum Nr 7 w Koninie</t>
  </si>
  <si>
    <t>Zakup piekarnika do kuchni dla SP Nr 1</t>
  </si>
  <si>
    <t>Zakup lodówko-zamrażarki dla SP Nr 8</t>
  </si>
  <si>
    <t>Zakup robota wielofukcyjnego typu "Wilk" dla SP Nr 8</t>
  </si>
  <si>
    <t>Zakup taboreta elektrycznego do kuchni dla SP Nr 11</t>
  </si>
  <si>
    <t>Program Wspierania Przedsiębiorczości w Koninie na lata 2014-2016 (wniesienie wkładu)</t>
  </si>
  <si>
    <t>Opracowanie dokumentacji projektowo-kosztorysowej na budowę oświetlenia na ul. Jeziornej i Okólnej</t>
  </si>
  <si>
    <t>Sygnalizacja dźwiękowa dla osób niepełnosprawnych (KBO)</t>
  </si>
  <si>
    <t>Wniesienie wkładu pieniężnego na opracowanie dokumentacji projektowej na budowę kanalizacji sanitarnej w ulicach Poznańskiej i Bocznej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</si>
  <si>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</si>
  <si>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</si>
  <si>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</si>
  <si>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</si>
  <si>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opracowanie dokumentacji projektowej na budowę kanalizacji sanitarnej w Koninie w ulicy Osada</t>
  </si>
  <si>
    <t>Wniesienie wkładu pieniężnego na budowę kanalizacji sanitarnej i sieci wodociągowej w Koninie w ulicy Mazowieckiej - os. Łężyn</t>
  </si>
  <si>
    <r>
      <t xml:space="preserve">mowa w art. 5 ust. 1 pkt 2 i 3 ustawy o finansach publicznych na 2015 rok" </t>
    </r>
    <r>
      <rPr>
        <sz val="13"/>
        <rFont val="Times New Roman"/>
        <family val="1"/>
      </rPr>
      <t xml:space="preserve">otrzymuje </t>
    </r>
  </si>
  <si>
    <t>do sektora finansów publicznych na cele publiczne związane z realizacją zadań miasta na 2015 rok"</t>
  </si>
  <si>
    <t>801</t>
  </si>
  <si>
    <t>80101</t>
  </si>
  <si>
    <t>80148</t>
  </si>
  <si>
    <t>4220</t>
  </si>
  <si>
    <t>0750</t>
  </si>
  <si>
    <t>0830</t>
  </si>
  <si>
    <t>75818</t>
  </si>
  <si>
    <t>4810</t>
  </si>
  <si>
    <t xml:space="preserve">miasta Konina na 2015 rok zmienionej  zarządzeniami w sprawie zmian w budżecie miasta Konina </t>
  </si>
  <si>
    <t>Budowa placu zabaw na terenie zieleni miejskiej przy ul. Kolejowej 8 i Energetyka 2A w Koninie</t>
  </si>
  <si>
    <t>Modernizacja części socjalnej pionu sportowego w Szkole Podstawowej nr 3 w Koninie</t>
  </si>
  <si>
    <t>dz. 801 rozdz.80101  § 6050   zwiększa się o kwotę</t>
  </si>
  <si>
    <t xml:space="preserve">Modernizacja części socjalnej pionu sportowego w Szkole Podstawowej nr 3 </t>
  </si>
  <si>
    <t xml:space="preserve"> w Koninie</t>
  </si>
  <si>
    <t>§ 6059   zwiększa się o kwotę</t>
  </si>
  <si>
    <t>§ 6050   zwiększa się o kwotę</t>
  </si>
  <si>
    <t xml:space="preserve">Budowa placu zabaw na terenie zieleni miejskiej przy ul. Kolejowej 8 </t>
  </si>
  <si>
    <t xml:space="preserve"> i Energetyka 2A w Koninie</t>
  </si>
  <si>
    <t>dz. 900  rozdz.90095  § 6050   zmniejsza się o kwotę</t>
  </si>
  <si>
    <t xml:space="preserve">Ustawienie betonowych stołów do ping-ponga na Chorzniu oraz </t>
  </si>
  <si>
    <t xml:space="preserve"> na II i III osiedlu (KBO)</t>
  </si>
  <si>
    <t xml:space="preserve">Budowa stolików rekreacyjnych do gry w szachy, warcaby, karty, chińczyka na </t>
  </si>
  <si>
    <r>
      <t xml:space="preserve">otwartej przestrzeni pomiędzy ul. Dworcową, Energetyka oraz Aleje 1 Maja </t>
    </r>
    <r>
      <rPr>
        <sz val="10"/>
        <rFont val="Times New Roman"/>
        <family val="1"/>
      </rPr>
      <t>(KBO)</t>
    </r>
  </si>
  <si>
    <t>13. W § 5 ust. 2  do uchwały budżetowej otrzymuje nowe brzmienie:</t>
  </si>
  <si>
    <t>"2. Ustala się kwotę dotacji przedmiotowej dla samorządowego zakładu budżetowego</t>
  </si>
  <si>
    <t xml:space="preserve">     w wysokości  11.275.188,51 zł. "</t>
  </si>
  <si>
    <t>samorządowego zakładu budżetowego na 2015 rok"  otrzymuje brzmienie</t>
  </si>
  <si>
    <t>8. W § 1  ust. 4 otrzymuje brzmienie w treści:</t>
  </si>
  <si>
    <t xml:space="preserve">        "Ustala się kwotę wydatków na ochronę środowiska związanych z realizacją ustawy </t>
  </si>
  <si>
    <t xml:space="preserve">      Prawo ochrony środowiska z tego:</t>
  </si>
  <si>
    <t xml:space="preserve">         a)      wydatki bieżące  </t>
  </si>
  <si>
    <t>(dz.900)</t>
  </si>
  <si>
    <t xml:space="preserve">         b)      wydatki majątkowe  </t>
  </si>
  <si>
    <t>(dz. 600; 900 i 921)"</t>
  </si>
  <si>
    <t>9. W § 1  w ust. 5</t>
  </si>
  <si>
    <t>10. Załącznik nr 4 do uchwały budżetowej obejmujący:</t>
  </si>
  <si>
    <r>
      <t xml:space="preserve">11.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</si>
  <si>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>12. W § 4 do uchwały budżetowej dokonuje się następujących zmian:</t>
  </si>
  <si>
    <r>
      <t xml:space="preserve">14. Załącznik nr 13 do uchwały budżetowej obejmujący  </t>
    </r>
    <r>
      <rPr>
        <i/>
        <sz val="13"/>
        <rFont val="Times New Roman"/>
        <family val="1"/>
      </rPr>
      <t xml:space="preserve">"Plan przychodów i wydatków </t>
    </r>
  </si>
  <si>
    <r>
      <t xml:space="preserve">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</si>
  <si>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</si>
  <si>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dz. 600  rozdz.60015  § 6050   zmniejsza się o kwotę</t>
  </si>
  <si>
    <t xml:space="preserve">Dokumentacja projektowo - kosztorysowa na przebudowę ul. Przemysłowej </t>
  </si>
  <si>
    <t xml:space="preserve"> od skrzyżowania z ul. Jana Matejki do skrzyżowania z planowaną drogą DK 25 </t>
  </si>
  <si>
    <t>w Malińcu wraz ze ścieżką rowerową  (KBO)</t>
  </si>
  <si>
    <t>dz. 600 rozdz.60015  § 6050   zwiększa się o kwotę</t>
  </si>
  <si>
    <t xml:space="preserve">Dokumentacja projektowo - kosztorysowa na budowę ul. Przemysłowej </t>
  </si>
  <si>
    <t xml:space="preserve"> w Malińcu wraz ze ścieżką rowerową (KBO)</t>
  </si>
  <si>
    <t>Dokumentacja projektowo - kosztorysowa na budowę ul. Przemysłowej od skrzyżowania z ul. Jana Matejki do skrzyżowania z planowaną drogą DK 25 w Malińcu wraz ze ścieżką rowerową (KBO)</t>
  </si>
  <si>
    <t>80104</t>
  </si>
  <si>
    <t>6060</t>
  </si>
  <si>
    <t>80146</t>
  </si>
  <si>
    <t>4410</t>
  </si>
  <si>
    <t>4700</t>
  </si>
  <si>
    <t>2650</t>
  </si>
  <si>
    <t>dz. 600  rozdz.60016 § 6050   zmniejsza się o kwotę</t>
  </si>
  <si>
    <t>dz. 801  rozdz.80104 § 6060   zmniejsza się o kwotę</t>
  </si>
  <si>
    <t>60016</t>
  </si>
  <si>
    <t>Zwi,eksza się plan wydatków o kwotę</t>
  </si>
  <si>
    <t>852</t>
  </si>
  <si>
    <t>85204</t>
  </si>
  <si>
    <t>4330</t>
  </si>
  <si>
    <t>DRUK nr 71</t>
  </si>
  <si>
    <t>Projekt</t>
  </si>
  <si>
    <t xml:space="preserve">na 2015 rok:  Nr 11/2015 Prezydenta Miasta Konina z dnia 29 stycznia 2015 r.; Nr  17 /2015 Prezydenta Miasta  </t>
  </si>
  <si>
    <r>
      <t xml:space="preserve">Konina z dnia 12  lutego 2015 r.;  </t>
    </r>
    <r>
      <rPr>
        <b/>
        <i/>
        <sz val="12"/>
        <rFont val="Times New Roman"/>
        <family val="1"/>
      </rPr>
      <t>- wprowadza się następujące zmiany:</t>
    </r>
  </si>
  <si>
    <t>(Dz. U. z 2013 r. poz. 594 ze zm.), art. 211 ustawy z dnia 27 sierpnia 2009 r. o finansach  publicznych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</si>
</sst>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77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i/>
      <sz val="16"/>
      <name val="Times New Roman"/>
      <family val="1"/>
    </font>
    <font>
      <sz val="9"/>
      <name val="Arial"/>
      <family val="0"/>
    </font>
    <font>
      <sz val="10"/>
      <color indexed="10"/>
      <name val="Arial"/>
      <family val="0"/>
    </font>
    <font>
      <sz val="11"/>
      <name val="Times New Roman CE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9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b/>
      <i/>
      <sz val="12"/>
      <color indexed="48"/>
      <name val="Times New Roman"/>
      <family val="1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center"/>
      <protection/>
    </xf>
    <xf numFmtId="4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9" fillId="0" borderId="1" xfId="18" applyFont="1" applyFill="1" applyBorder="1">
      <alignment/>
      <protection/>
    </xf>
    <xf numFmtId="0" fontId="9" fillId="0" borderId="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3" xfId="18" applyFont="1" applyFill="1" applyBorder="1" applyAlignment="1">
      <alignment horizontal="center" vertical="top"/>
      <protection/>
    </xf>
    <xf numFmtId="0" fontId="10" fillId="0" borderId="4" xfId="18" applyFont="1" applyFill="1" applyBorder="1" applyAlignment="1">
      <alignment vertical="center" wrapText="1"/>
      <protection/>
    </xf>
    <xf numFmtId="0" fontId="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2" fillId="0" borderId="0" xfId="18" applyNumberFormat="1" applyFont="1" applyFill="1">
      <alignment/>
      <protection/>
    </xf>
    <xf numFmtId="4" fontId="5" fillId="0" borderId="0" xfId="18" applyNumberFormat="1" applyFont="1" applyFill="1" applyBorder="1" applyAlignment="1">
      <alignment horizontal="right"/>
      <protection/>
    </xf>
    <xf numFmtId="0" fontId="15" fillId="0" borderId="0" xfId="18" applyFont="1" applyFill="1">
      <alignment/>
      <protection/>
    </xf>
    <xf numFmtId="4" fontId="11" fillId="0" borderId="0" xfId="18" applyNumberFormat="1" applyFont="1" applyFill="1" applyAlignment="1">
      <alignment vertical="center"/>
      <protection/>
    </xf>
    <xf numFmtId="4" fontId="11" fillId="0" borderId="0" xfId="18" applyNumberFormat="1" applyFont="1" applyFill="1">
      <alignment/>
      <protection/>
    </xf>
    <xf numFmtId="4" fontId="7" fillId="0" borderId="0" xfId="21" applyNumberFormat="1" applyFont="1" applyFill="1" applyAlignment="1">
      <alignment horizontal="right"/>
      <protection/>
    </xf>
    <xf numFmtId="0" fontId="2" fillId="0" borderId="0" xfId="19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18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18" applyFont="1" applyFill="1" applyBorder="1" applyAlignment="1">
      <alignment horizontal="center" vertical="center"/>
      <protection/>
    </xf>
    <xf numFmtId="0" fontId="3" fillId="0" borderId="0" xfId="19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19" applyNumberFormat="1" applyFont="1" applyFill="1">
      <alignment/>
      <protection/>
    </xf>
    <xf numFmtId="4" fontId="22" fillId="0" borderId="0" xfId="19" applyNumberFormat="1" applyFont="1" applyFill="1">
      <alignment/>
      <protection/>
    </xf>
    <xf numFmtId="4" fontId="23" fillId="0" borderId="0" xfId="19" applyNumberFormat="1" applyFont="1" applyFill="1">
      <alignment/>
      <protection/>
    </xf>
    <xf numFmtId="4" fontId="21" fillId="0" borderId="0" xfId="18" applyNumberFormat="1" applyFont="1" applyFill="1">
      <alignment/>
      <protection/>
    </xf>
    <xf numFmtId="4" fontId="22" fillId="0" borderId="0" xfId="18" applyNumberFormat="1" applyFont="1" applyFill="1">
      <alignment/>
      <protection/>
    </xf>
    <xf numFmtId="4" fontId="23" fillId="0" borderId="0" xfId="18" applyNumberFormat="1" applyFont="1" applyFill="1">
      <alignment/>
      <protection/>
    </xf>
    <xf numFmtId="4" fontId="24" fillId="0" borderId="0" xfId="18" applyNumberFormat="1" applyFont="1" applyFill="1">
      <alignment/>
      <protection/>
    </xf>
    <xf numFmtId="4" fontId="23" fillId="0" borderId="0" xfId="18" applyNumberFormat="1" applyFont="1" applyFill="1" applyAlignment="1">
      <alignment vertical="center"/>
      <protection/>
    </xf>
    <xf numFmtId="4" fontId="20" fillId="0" borderId="0" xfId="19" applyNumberFormat="1" applyFont="1" applyFill="1">
      <alignment/>
      <protection/>
    </xf>
    <xf numFmtId="4" fontId="9" fillId="0" borderId="0" xfId="19" applyNumberFormat="1" applyFont="1" applyFill="1">
      <alignment/>
      <protection/>
    </xf>
    <xf numFmtId="4" fontId="3" fillId="0" borderId="0" xfId="18" applyNumberFormat="1" applyFont="1" applyFill="1" applyAlignment="1">
      <alignment horizontal="center"/>
      <protection/>
    </xf>
    <xf numFmtId="4" fontId="25" fillId="0" borderId="0" xfId="18" applyNumberFormat="1" applyFont="1" applyFill="1" applyAlignment="1">
      <alignment vertical="center"/>
      <protection/>
    </xf>
    <xf numFmtId="4" fontId="5" fillId="0" borderId="2" xfId="18" applyNumberFormat="1" applyFont="1" applyFill="1" applyBorder="1" applyAlignment="1">
      <alignment horizontal="right" vertical="center"/>
      <protection/>
    </xf>
    <xf numFmtId="4" fontId="5" fillId="0" borderId="2" xfId="1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 wrapText="1"/>
    </xf>
    <xf numFmtId="0" fontId="32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 wrapText="1"/>
    </xf>
    <xf numFmtId="0" fontId="32" fillId="0" borderId="4" xfId="18" applyFont="1" applyFill="1" applyBorder="1" applyAlignment="1">
      <alignment vertical="center" wrapText="1"/>
      <protection/>
    </xf>
    <xf numFmtId="0" fontId="34" fillId="0" borderId="1" xfId="0" applyFont="1" applyFill="1" applyBorder="1" applyAlignment="1">
      <alignment vertical="center" wrapText="1"/>
    </xf>
    <xf numFmtId="0" fontId="34" fillId="0" borderId="6" xfId="0" applyFont="1" applyFill="1" applyBorder="1" applyAlignment="1">
      <alignment vertical="center" wrapText="1"/>
    </xf>
    <xf numFmtId="0" fontId="35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32" fillId="0" borderId="1" xfId="18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/>
    </xf>
    <xf numFmtId="4" fontId="3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Alignment="1">
      <alignment vertical="center"/>
      <protection/>
    </xf>
    <xf numFmtId="4" fontId="22" fillId="0" borderId="0" xfId="18" applyNumberFormat="1" applyFont="1" applyFill="1" applyAlignment="1">
      <alignment vertical="center"/>
      <protection/>
    </xf>
    <xf numFmtId="4" fontId="13" fillId="0" borderId="0" xfId="18" applyNumberFormat="1" applyFont="1" applyFill="1" applyAlignment="1">
      <alignment vertical="center"/>
      <protection/>
    </xf>
    <xf numFmtId="0" fontId="13" fillId="0" borderId="0" xfId="18" applyFont="1" applyFill="1">
      <alignment/>
      <protection/>
    </xf>
    <xf numFmtId="0" fontId="35" fillId="0" borderId="7" xfId="0" applyFont="1" applyFill="1" applyBorder="1" applyAlignment="1">
      <alignment vertical="center" wrapText="1"/>
    </xf>
    <xf numFmtId="0" fontId="2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center" vertical="center"/>
      <protection/>
    </xf>
    <xf numFmtId="4" fontId="9" fillId="0" borderId="0" xfId="19" applyNumberFormat="1" applyFont="1" applyFill="1" applyAlignment="1">
      <alignment vertical="center"/>
      <protection/>
    </xf>
    <xf numFmtId="4" fontId="3" fillId="0" borderId="0" xfId="19" applyNumberFormat="1" applyFont="1" applyFill="1" applyAlignment="1">
      <alignment vertical="center"/>
      <protection/>
    </xf>
    <xf numFmtId="4" fontId="2" fillId="0" borderId="0" xfId="19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4" fontId="35" fillId="0" borderId="1" xfId="0" applyNumberFormat="1" applyFont="1" applyFill="1" applyBorder="1" applyAlignment="1">
      <alignment vertical="center" wrapText="1"/>
    </xf>
    <xf numFmtId="4" fontId="35" fillId="0" borderId="6" xfId="0" applyNumberFormat="1" applyFont="1" applyFill="1" applyBorder="1" applyAlignment="1">
      <alignment vertical="center" wrapText="1"/>
    </xf>
    <xf numFmtId="4" fontId="34" fillId="0" borderId="6" xfId="0" applyNumberFormat="1" applyFont="1" applyFill="1" applyBorder="1" applyAlignment="1">
      <alignment vertical="center" wrapText="1"/>
    </xf>
    <xf numFmtId="4" fontId="35" fillId="0" borderId="4" xfId="0" applyNumberFormat="1" applyFont="1" applyFill="1" applyBorder="1" applyAlignment="1">
      <alignment vertical="center" wrapText="1"/>
    </xf>
    <xf numFmtId="0" fontId="34" fillId="0" borderId="7" xfId="0" applyFont="1" applyFill="1" applyBorder="1" applyAlignment="1">
      <alignment vertical="center" wrapText="1"/>
    </xf>
    <xf numFmtId="4" fontId="34" fillId="0" borderId="4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32" fillId="0" borderId="1" xfId="0" applyNumberFormat="1" applyFont="1" applyFill="1" applyBorder="1" applyAlignment="1">
      <alignment vertical="center"/>
    </xf>
    <xf numFmtId="4" fontId="32" fillId="0" borderId="4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vertical="center"/>
    </xf>
    <xf numFmtId="49" fontId="2" fillId="0" borderId="0" xfId="19" applyNumberFormat="1" applyFont="1" applyFill="1">
      <alignment/>
      <protection/>
    </xf>
    <xf numFmtId="49" fontId="9" fillId="0" borderId="0" xfId="19" applyNumberFormat="1" applyFont="1" applyFill="1">
      <alignment/>
      <protection/>
    </xf>
    <xf numFmtId="49" fontId="9" fillId="0" borderId="0" xfId="19" applyNumberFormat="1" applyFont="1" applyFill="1" applyAlignment="1">
      <alignment horizontal="center"/>
      <protection/>
    </xf>
    <xf numFmtId="49" fontId="3" fillId="0" borderId="0" xfId="19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18" applyNumberFormat="1" applyFont="1" applyFill="1">
      <alignment/>
      <protection/>
    </xf>
    <xf numFmtId="4" fontId="4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20" applyNumberFormat="1" applyFont="1" applyFill="1">
      <alignment/>
      <protection/>
    </xf>
    <xf numFmtId="49" fontId="39" fillId="0" borderId="0" xfId="20" applyNumberFormat="1" applyFont="1" applyFill="1">
      <alignment/>
      <protection/>
    </xf>
    <xf numFmtId="49" fontId="39" fillId="0" borderId="0" xfId="20" applyNumberFormat="1" applyFont="1" applyFill="1" applyAlignment="1">
      <alignment horizontal="center"/>
      <protection/>
    </xf>
    <xf numFmtId="0" fontId="39" fillId="0" borderId="0" xfId="0" applyFont="1" applyFill="1" applyAlignment="1">
      <alignment horizontal="left"/>
    </xf>
    <xf numFmtId="0" fontId="39" fillId="0" borderId="0" xfId="19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20" applyNumberFormat="1" applyFont="1" applyFill="1">
      <alignment/>
      <protection/>
    </xf>
    <xf numFmtId="49" fontId="9" fillId="0" borderId="0" xfId="20" applyNumberFormat="1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49" fontId="3" fillId="0" borderId="0" xfId="20" applyNumberFormat="1" applyFont="1" applyFill="1">
      <alignment/>
      <protection/>
    </xf>
    <xf numFmtId="49" fontId="7" fillId="0" borderId="0" xfId="20" applyNumberFormat="1" applyFont="1" applyFill="1">
      <alignment/>
      <protection/>
    </xf>
    <xf numFmtId="49" fontId="7" fillId="0" borderId="0" xfId="20" applyNumberFormat="1" applyFont="1" applyFill="1" applyAlignment="1">
      <alignment horizontal="center"/>
      <protection/>
    </xf>
    <xf numFmtId="49" fontId="9" fillId="0" borderId="8" xfId="18" applyNumberFormat="1" applyFont="1" applyFill="1" applyBorder="1">
      <alignment/>
      <protection/>
    </xf>
    <xf numFmtId="49" fontId="9" fillId="0" borderId="8" xfId="18" applyNumberFormat="1" applyFont="1" applyFill="1" applyBorder="1" applyAlignment="1">
      <alignment horizontal="center"/>
      <protection/>
    </xf>
    <xf numFmtId="49" fontId="9" fillId="0" borderId="9" xfId="18" applyNumberFormat="1" applyFont="1" applyFill="1" applyBorder="1">
      <alignment/>
      <protection/>
    </xf>
    <xf numFmtId="49" fontId="9" fillId="0" borderId="9" xfId="18" applyNumberFormat="1" applyFont="1" applyFill="1" applyBorder="1" applyAlignment="1">
      <alignment horizontal="center"/>
      <protection/>
    </xf>
    <xf numFmtId="49" fontId="9" fillId="0" borderId="3" xfId="18" applyNumberFormat="1" applyFont="1" applyFill="1" applyBorder="1" applyAlignment="1">
      <alignment horizontal="center" vertical="center"/>
      <protection/>
    </xf>
    <xf numFmtId="49" fontId="5" fillId="0" borderId="4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8" xfId="18" applyNumberFormat="1" applyFont="1" applyFill="1" applyBorder="1" applyAlignment="1">
      <alignment horizontal="center" vertical="center"/>
      <protection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3" fillId="0" borderId="8" xfId="18" applyNumberFormat="1" applyFont="1" applyFill="1" applyBorder="1" applyAlignment="1">
      <alignment horizontal="center" vertical="center"/>
      <protection/>
    </xf>
    <xf numFmtId="49" fontId="3" fillId="0" borderId="14" xfId="18" applyNumberFormat="1" applyFont="1" applyFill="1" applyBorder="1" applyAlignment="1">
      <alignment horizontal="center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right" vertical="top"/>
      <protection/>
    </xf>
    <xf numFmtId="49" fontId="3" fillId="0" borderId="9" xfId="18" applyNumberFormat="1" applyFont="1" applyFill="1" applyBorder="1" applyAlignment="1">
      <alignment horizontal="center" vertical="center"/>
      <protection/>
    </xf>
    <xf numFmtId="49" fontId="3" fillId="0" borderId="12" xfId="18" applyNumberFormat="1" applyFont="1" applyFill="1" applyBorder="1" applyAlignment="1">
      <alignment horizontal="center" vertical="center"/>
      <protection/>
    </xf>
    <xf numFmtId="49" fontId="3" fillId="0" borderId="11" xfId="18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40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18" applyNumberFormat="1" applyFont="1" applyFill="1" applyBorder="1" applyAlignment="1">
      <alignment horizontal="left" vertical="center"/>
      <protection/>
    </xf>
    <xf numFmtId="49" fontId="5" fillId="0" borderId="0" xfId="18" applyNumberFormat="1" applyFont="1" applyFill="1" applyBorder="1" applyAlignment="1">
      <alignment horizontal="center" vertical="center"/>
      <protection/>
    </xf>
    <xf numFmtId="4" fontId="5" fillId="0" borderId="0" xfId="18" applyNumberFormat="1" applyFont="1" applyFill="1" applyBorder="1" applyAlignment="1">
      <alignment horizontal="right" vertical="center"/>
      <protection/>
    </xf>
    <xf numFmtId="49" fontId="5" fillId="0" borderId="3" xfId="18" applyNumberFormat="1" applyFont="1" applyFill="1" applyBorder="1" applyAlignment="1">
      <alignment horizontal="center" vertical="center"/>
      <protection/>
    </xf>
    <xf numFmtId="4" fontId="5" fillId="0" borderId="11" xfId="18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3" fillId="0" borderId="11" xfId="18" applyNumberFormat="1" applyFont="1" applyFill="1" applyBorder="1" applyAlignment="1">
      <alignment horizontal="right" vertical="top"/>
      <protection/>
    </xf>
    <xf numFmtId="4" fontId="47" fillId="0" borderId="0" xfId="0" applyNumberFormat="1" applyFont="1" applyFill="1" applyAlignment="1">
      <alignment/>
    </xf>
    <xf numFmtId="49" fontId="3" fillId="0" borderId="3" xfId="18" applyNumberFormat="1" applyFont="1" applyFill="1" applyBorder="1" applyAlignment="1">
      <alignment horizontal="center" vertical="center"/>
      <protection/>
    </xf>
    <xf numFmtId="4" fontId="5" fillId="0" borderId="11" xfId="18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18" applyNumberFormat="1" applyFont="1" applyFill="1">
      <alignment/>
      <protection/>
    </xf>
    <xf numFmtId="49" fontId="9" fillId="0" borderId="0" xfId="18" applyNumberFormat="1" applyFont="1" applyFill="1" applyAlignment="1">
      <alignment horizontal="center"/>
      <protection/>
    </xf>
    <xf numFmtId="4" fontId="42" fillId="0" borderId="0" xfId="18" applyNumberFormat="1" applyFont="1" applyFill="1">
      <alignment/>
      <protection/>
    </xf>
    <xf numFmtId="4" fontId="41" fillId="0" borderId="0" xfId="18" applyNumberFormat="1" applyFont="1" applyFill="1">
      <alignment/>
      <protection/>
    </xf>
    <xf numFmtId="4" fontId="48" fillId="0" borderId="0" xfId="18" applyNumberFormat="1" applyFont="1" applyFill="1">
      <alignment/>
      <protection/>
    </xf>
    <xf numFmtId="4" fontId="25" fillId="0" borderId="0" xfId="18" applyNumberFormat="1" applyFont="1" applyFill="1">
      <alignment/>
      <protection/>
    </xf>
    <xf numFmtId="49" fontId="5" fillId="0" borderId="0" xfId="18" applyNumberFormat="1" applyFont="1" applyFill="1">
      <alignment/>
      <protection/>
    </xf>
    <xf numFmtId="49" fontId="12" fillId="0" borderId="0" xfId="18" applyNumberFormat="1" applyFont="1" applyFill="1" applyAlignment="1">
      <alignment horizontal="center"/>
      <protection/>
    </xf>
    <xf numFmtId="4" fontId="5" fillId="0" borderId="0" xfId="18" applyNumberFormat="1" applyFont="1" applyFill="1">
      <alignment/>
      <protection/>
    </xf>
    <xf numFmtId="4" fontId="40" fillId="0" borderId="0" xfId="18" applyNumberFormat="1" applyFont="1" applyFill="1">
      <alignment/>
      <protection/>
    </xf>
    <xf numFmtId="4" fontId="49" fillId="0" borderId="0" xfId="18" applyNumberFormat="1" applyFont="1" applyFill="1">
      <alignment/>
      <protection/>
    </xf>
    <xf numFmtId="49" fontId="7" fillId="0" borderId="0" xfId="18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" fontId="50" fillId="0" borderId="0" xfId="18" applyNumberFormat="1" applyFont="1" applyFill="1">
      <alignment/>
      <protection/>
    </xf>
    <xf numFmtId="49" fontId="6" fillId="0" borderId="0" xfId="19" applyNumberFormat="1" applyFont="1" applyFill="1">
      <alignment/>
      <protection/>
    </xf>
    <xf numFmtId="4" fontId="29" fillId="0" borderId="0" xfId="18" applyNumberFormat="1" applyFont="1" applyFill="1">
      <alignment/>
      <protection/>
    </xf>
    <xf numFmtId="49" fontId="39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9" fillId="0" borderId="0" xfId="19" applyNumberFormat="1" applyFont="1" applyFill="1">
      <alignment/>
      <protection/>
    </xf>
    <xf numFmtId="4" fontId="20" fillId="0" borderId="0" xfId="18" applyNumberFormat="1" applyFont="1" applyFill="1">
      <alignment/>
      <protection/>
    </xf>
    <xf numFmtId="4" fontId="9" fillId="0" borderId="0" xfId="18" applyNumberFormat="1" applyFont="1" applyFill="1">
      <alignment/>
      <protection/>
    </xf>
    <xf numFmtId="49" fontId="17" fillId="0" borderId="0" xfId="18" applyNumberFormat="1" applyFont="1" applyFill="1">
      <alignment/>
      <protection/>
    </xf>
    <xf numFmtId="49" fontId="5" fillId="0" borderId="0" xfId="18" applyNumberFormat="1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4" fontId="43" fillId="0" borderId="0" xfId="18" applyNumberFormat="1" applyFont="1" applyFill="1">
      <alignment/>
      <protection/>
    </xf>
    <xf numFmtId="4" fontId="51" fillId="0" borderId="0" xfId="18" applyNumberFormat="1" applyFont="1" applyFill="1">
      <alignment/>
      <protection/>
    </xf>
    <xf numFmtId="49" fontId="15" fillId="0" borderId="0" xfId="18" applyNumberFormat="1" applyFont="1" applyFill="1">
      <alignment/>
      <protection/>
    </xf>
    <xf numFmtId="49" fontId="15" fillId="0" borderId="0" xfId="18" applyNumberFormat="1" applyFont="1" applyFill="1" applyAlignment="1">
      <alignment horizontal="center"/>
      <protection/>
    </xf>
    <xf numFmtId="4" fontId="52" fillId="0" borderId="0" xfId="18" applyNumberFormat="1" applyFont="1" applyFill="1">
      <alignment/>
      <protection/>
    </xf>
    <xf numFmtId="4" fontId="53" fillId="0" borderId="0" xfId="18" applyNumberFormat="1" applyFont="1" applyFill="1">
      <alignment/>
      <protection/>
    </xf>
    <xf numFmtId="49" fontId="5" fillId="0" borderId="14" xfId="18" applyNumberFormat="1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vertical="center"/>
      <protection/>
    </xf>
    <xf numFmtId="49" fontId="3" fillId="0" borderId="13" xfId="18" applyNumberFormat="1" applyFont="1" applyFill="1" applyBorder="1" applyAlignment="1">
      <alignment horizontal="center" vertical="center"/>
      <protection/>
    </xf>
    <xf numFmtId="49" fontId="20" fillId="0" borderId="2" xfId="18" applyNumberFormat="1" applyFont="1" applyFill="1" applyBorder="1" applyAlignment="1">
      <alignment horizontal="center" vertical="center"/>
      <protection/>
    </xf>
    <xf numFmtId="4" fontId="40" fillId="0" borderId="0" xfId="18" applyNumberFormat="1" applyFont="1" applyFill="1" applyAlignment="1">
      <alignment vertical="center"/>
      <protection/>
    </xf>
    <xf numFmtId="49" fontId="5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Border="1" applyAlignment="1">
      <alignment horizontal="center" vertical="center"/>
      <protection/>
    </xf>
    <xf numFmtId="49" fontId="9" fillId="0" borderId="5" xfId="18" applyNumberFormat="1" applyFont="1" applyFill="1" applyBorder="1">
      <alignment/>
      <protection/>
    </xf>
    <xf numFmtId="49" fontId="9" fillId="0" borderId="14" xfId="18" applyNumberFormat="1" applyFont="1" applyFill="1" applyBorder="1" applyAlignment="1">
      <alignment horizontal="center"/>
      <protection/>
    </xf>
    <xf numFmtId="49" fontId="9" fillId="0" borderId="10" xfId="18" applyNumberFormat="1" applyFont="1" applyFill="1" applyBorder="1">
      <alignment/>
      <protection/>
    </xf>
    <xf numFmtId="49" fontId="9" fillId="0" borderId="12" xfId="18" applyNumberFormat="1" applyFont="1" applyFill="1" applyBorder="1" applyAlignment="1">
      <alignment horizontal="center"/>
      <protection/>
    </xf>
    <xf numFmtId="49" fontId="9" fillId="0" borderId="10" xfId="18" applyNumberFormat="1" applyFont="1" applyFill="1" applyBorder="1" applyAlignment="1">
      <alignment horizontal="center" vertical="center"/>
      <protection/>
    </xf>
    <xf numFmtId="49" fontId="9" fillId="0" borderId="9" xfId="18" applyNumberFormat="1" applyFont="1" applyFill="1" applyBorder="1" applyAlignment="1">
      <alignment horizontal="center" vertical="center"/>
      <protection/>
    </xf>
    <xf numFmtId="49" fontId="9" fillId="0" borderId="12" xfId="18" applyNumberFormat="1" applyFont="1" applyFill="1" applyBorder="1" applyAlignment="1">
      <alignment horizontal="center" vertical="center"/>
      <protection/>
    </xf>
    <xf numFmtId="0" fontId="9" fillId="0" borderId="9" xfId="18" applyFont="1" applyFill="1" applyBorder="1" applyAlignment="1">
      <alignment horizontal="center" vertical="top"/>
      <protection/>
    </xf>
    <xf numFmtId="0" fontId="10" fillId="0" borderId="8" xfId="18" applyFont="1" applyFill="1" applyBorder="1" applyAlignment="1">
      <alignment vertical="center" wrapText="1"/>
      <protection/>
    </xf>
    <xf numFmtId="49" fontId="3" fillId="0" borderId="0" xfId="18" applyNumberFormat="1" applyFont="1" applyFill="1" applyBorder="1" applyAlignment="1">
      <alignment horizontal="left" vertical="center"/>
      <protection/>
    </xf>
    <xf numFmtId="49" fontId="3" fillId="0" borderId="0" xfId="21" applyNumberFormat="1" applyFont="1" applyFill="1">
      <alignment/>
      <protection/>
    </xf>
    <xf numFmtId="49" fontId="31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horizontal="center"/>
      <protection/>
    </xf>
    <xf numFmtId="49" fontId="37" fillId="0" borderId="0" xfId="18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49" fontId="4" fillId="0" borderId="0" xfId="18" applyNumberFormat="1" applyFont="1" applyFill="1">
      <alignment/>
      <protection/>
    </xf>
    <xf numFmtId="49" fontId="13" fillId="0" borderId="0" xfId="21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21" applyNumberFormat="1" applyFont="1" applyFill="1" applyBorder="1" applyAlignment="1">
      <alignment horizontal="center"/>
      <protection/>
    </xf>
    <xf numFmtId="4" fontId="54" fillId="0" borderId="0" xfId="18" applyNumberFormat="1" applyFont="1" applyFill="1" applyAlignment="1">
      <alignment vertical="center"/>
      <protection/>
    </xf>
    <xf numFmtId="4" fontId="55" fillId="0" borderId="0" xfId="18" applyNumberFormat="1" applyFont="1" applyFill="1" applyAlignment="1">
      <alignment vertical="center"/>
      <protection/>
    </xf>
    <xf numFmtId="49" fontId="15" fillId="0" borderId="0" xfId="21" applyNumberFormat="1" applyFont="1" applyFill="1">
      <alignment/>
      <protection/>
    </xf>
    <xf numFmtId="49" fontId="56" fillId="0" borderId="0" xfId="21" applyNumberFormat="1" applyFont="1" applyFill="1">
      <alignment/>
      <protection/>
    </xf>
    <xf numFmtId="49" fontId="16" fillId="0" borderId="0" xfId="21" applyNumberFormat="1" applyFont="1" applyFill="1" applyAlignment="1">
      <alignment horizontal="center"/>
      <protection/>
    </xf>
    <xf numFmtId="4" fontId="16" fillId="0" borderId="0" xfId="21" applyNumberFormat="1" applyFont="1" applyFill="1" applyAlignment="1">
      <alignment horizontal="right"/>
      <protection/>
    </xf>
    <xf numFmtId="0" fontId="27" fillId="0" borderId="0" xfId="18" applyFont="1" applyFill="1">
      <alignment/>
      <protection/>
    </xf>
    <xf numFmtId="4" fontId="31" fillId="0" borderId="0" xfId="18" applyNumberFormat="1" applyFont="1" applyFill="1" applyBorder="1" applyAlignment="1">
      <alignment vertical="center"/>
      <protection/>
    </xf>
    <xf numFmtId="4" fontId="31" fillId="0" borderId="0" xfId="18" applyNumberFormat="1" applyFont="1" applyFill="1" applyAlignment="1">
      <alignment vertical="center"/>
      <protection/>
    </xf>
    <xf numFmtId="49" fontId="9" fillId="0" borderId="0" xfId="0" applyNumberFormat="1" applyFont="1" applyFill="1" applyAlignment="1">
      <alignment/>
    </xf>
    <xf numFmtId="49" fontId="6" fillId="0" borderId="0" xfId="18" applyNumberFormat="1" applyFont="1" applyFill="1" applyBorder="1" applyAlignment="1">
      <alignment horizontal="center"/>
      <protection/>
    </xf>
    <xf numFmtId="4" fontId="6" fillId="0" borderId="0" xfId="18" applyNumberFormat="1" applyFont="1" applyFill="1" applyBorder="1" applyAlignment="1">
      <alignment horizontal="right"/>
      <protection/>
    </xf>
    <xf numFmtId="49" fontId="3" fillId="0" borderId="0" xfId="20" applyNumberFormat="1" applyFont="1" applyFill="1" applyAlignment="1">
      <alignment horizontal="center"/>
      <protection/>
    </xf>
    <xf numFmtId="0" fontId="3" fillId="0" borderId="0" xfId="20" applyFont="1" applyFill="1">
      <alignment/>
      <protection/>
    </xf>
    <xf numFmtId="4" fontId="3" fillId="0" borderId="0" xfId="20" applyNumberFormat="1" applyFont="1" applyFill="1">
      <alignment/>
      <protection/>
    </xf>
    <xf numFmtId="0" fontId="41" fillId="0" borderId="0" xfId="0" applyFont="1" applyFill="1" applyAlignment="1">
      <alignment/>
    </xf>
    <xf numFmtId="49" fontId="15" fillId="0" borderId="0" xfId="20" applyNumberFormat="1" applyFont="1" applyFill="1">
      <alignment/>
      <protection/>
    </xf>
    <xf numFmtId="49" fontId="15" fillId="0" borderId="0" xfId="20" applyNumberFormat="1" applyFont="1" applyFill="1" applyAlignment="1">
      <alignment horizontal="center"/>
      <protection/>
    </xf>
    <xf numFmtId="0" fontId="15" fillId="0" borderId="0" xfId="20" applyFont="1" applyFill="1">
      <alignment/>
      <protection/>
    </xf>
    <xf numFmtId="4" fontId="15" fillId="0" borderId="0" xfId="20" applyNumberFormat="1" applyFont="1" applyFill="1">
      <alignment/>
      <protection/>
    </xf>
    <xf numFmtId="0" fontId="40" fillId="0" borderId="0" xfId="18" applyFont="1" applyFill="1">
      <alignment/>
      <protection/>
    </xf>
    <xf numFmtId="0" fontId="9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9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 vertical="center"/>
    </xf>
    <xf numFmtId="49" fontId="5" fillId="0" borderId="9" xfId="18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0" fontId="34" fillId="0" borderId="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34" fillId="0" borderId="4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4" fontId="59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28" fillId="0" borderId="0" xfId="18" applyFont="1" applyFill="1" applyAlignment="1">
      <alignment/>
      <protection/>
    </xf>
    <xf numFmtId="0" fontId="9" fillId="0" borderId="0" xfId="18" applyFont="1" applyFill="1" applyAlignment="1">
      <alignment horizontal="center"/>
      <protection/>
    </xf>
    <xf numFmtId="0" fontId="28" fillId="0" borderId="0" xfId="18" applyFont="1" applyFill="1">
      <alignment/>
      <protection/>
    </xf>
    <xf numFmtId="0" fontId="59" fillId="0" borderId="1" xfId="22" applyFont="1" applyFill="1" applyBorder="1" applyAlignment="1">
      <alignment horizontal="left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4" xfId="22" applyFont="1" applyFill="1" applyBorder="1" applyAlignment="1">
      <alignment vertical="center" wrapText="1"/>
      <protection/>
    </xf>
    <xf numFmtId="0" fontId="26" fillId="0" borderId="8" xfId="0" applyFont="1" applyFill="1" applyBorder="1" applyAlignment="1">
      <alignment vertical="center"/>
    </xf>
    <xf numFmtId="0" fontId="9" fillId="0" borderId="4" xfId="22" applyFont="1" applyFill="1" applyBorder="1" applyAlignment="1">
      <alignment vertical="center" wrapText="1"/>
      <protection/>
    </xf>
    <xf numFmtId="4" fontId="9" fillId="0" borderId="8" xfId="22" applyNumberFormat="1" applyFont="1" applyFill="1" applyBorder="1" applyAlignment="1">
      <alignment vertical="center"/>
      <protection/>
    </xf>
    <xf numFmtId="0" fontId="26" fillId="0" borderId="9" xfId="0" applyFont="1" applyFill="1" applyBorder="1" applyAlignment="1">
      <alignment vertical="center"/>
    </xf>
    <xf numFmtId="4" fontId="9" fillId="0" borderId="3" xfId="22" applyNumberFormat="1" applyFont="1" applyFill="1" applyBorder="1" applyAlignment="1">
      <alignment vertical="center"/>
      <protection/>
    </xf>
    <xf numFmtId="0" fontId="26" fillId="0" borderId="3" xfId="0" applyFont="1" applyFill="1" applyBorder="1" applyAlignment="1">
      <alignment vertical="center"/>
    </xf>
    <xf numFmtId="4" fontId="3" fillId="0" borderId="8" xfId="19" applyNumberFormat="1" applyFont="1" applyFill="1" applyBorder="1" applyAlignment="1">
      <alignment horizontal="center" vertical="center" wrapText="1"/>
      <protection/>
    </xf>
    <xf numFmtId="4" fontId="3" fillId="0" borderId="9" xfId="19" applyNumberFormat="1" applyFont="1" applyFill="1" applyBorder="1" applyAlignment="1">
      <alignment horizontal="center" vertical="center" wrapText="1"/>
      <protection/>
    </xf>
    <xf numFmtId="4" fontId="60" fillId="0" borderId="0" xfId="0" applyNumberFormat="1" applyFont="1" applyFill="1" applyAlignment="1">
      <alignment/>
    </xf>
    <xf numFmtId="0" fontId="9" fillId="0" borderId="0" xfId="22" applyFont="1" applyFill="1">
      <alignment/>
      <protection/>
    </xf>
    <xf numFmtId="0" fontId="9" fillId="0" borderId="0" xfId="19" applyFont="1" applyFill="1" applyBorder="1">
      <alignment/>
      <protection/>
    </xf>
    <xf numFmtId="0" fontId="9" fillId="0" borderId="8" xfId="19" applyFont="1" applyFill="1" applyBorder="1">
      <alignment/>
      <protection/>
    </xf>
    <xf numFmtId="0" fontId="9" fillId="0" borderId="8" xfId="19" applyFont="1" applyFill="1" applyBorder="1" applyAlignment="1">
      <alignment horizontal="center"/>
      <protection/>
    </xf>
    <xf numFmtId="0" fontId="26" fillId="0" borderId="3" xfId="19" applyFont="1" applyFill="1" applyBorder="1" applyAlignment="1">
      <alignment horizontal="center" vertical="top" wrapText="1"/>
      <protection/>
    </xf>
    <xf numFmtId="0" fontId="26" fillId="0" borderId="4" xfId="19" applyFont="1" applyFill="1" applyBorder="1" applyAlignment="1">
      <alignment horizontal="center" vertical="top" wrapText="1"/>
      <protection/>
    </xf>
    <xf numFmtId="0" fontId="26" fillId="0" borderId="4" xfId="19" applyFont="1" applyFill="1" applyBorder="1" applyAlignment="1">
      <alignment horizontal="center" vertical="center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vertical="top"/>
    </xf>
    <xf numFmtId="4" fontId="3" fillId="0" borderId="0" xfId="19" applyNumberFormat="1" applyFont="1" applyFill="1" applyBorder="1" applyAlignment="1">
      <alignment horizontal="center" vertical="center" wrapText="1"/>
      <protection/>
    </xf>
    <xf numFmtId="4" fontId="32" fillId="0" borderId="0" xfId="19" applyNumberFormat="1" applyFont="1" applyFill="1" applyAlignment="1">
      <alignment horizontal="center" vertical="center" wrapText="1"/>
      <protection/>
    </xf>
    <xf numFmtId="4" fontId="9" fillId="0" borderId="0" xfId="19" applyNumberFormat="1" applyFont="1" applyFill="1" applyAlignment="1">
      <alignment horizontal="center" vertical="center" wrapText="1"/>
      <protection/>
    </xf>
    <xf numFmtId="0" fontId="9" fillId="0" borderId="0" xfId="22" applyFont="1" applyFill="1" applyAlignment="1">
      <alignment vertical="center"/>
      <protection/>
    </xf>
    <xf numFmtId="4" fontId="3" fillId="0" borderId="14" xfId="19" applyNumberFormat="1" applyFont="1" applyFill="1" applyBorder="1" applyAlignment="1">
      <alignment horizontal="center" vertical="center" wrapText="1"/>
      <protection/>
    </xf>
    <xf numFmtId="4" fontId="32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0" fontId="16" fillId="0" borderId="0" xfId="19" applyFont="1" applyFill="1">
      <alignment/>
      <protection/>
    </xf>
    <xf numFmtId="49" fontId="16" fillId="0" borderId="0" xfId="0" applyNumberFormat="1" applyFont="1" applyFill="1" applyAlignment="1">
      <alignment horizontal="left"/>
    </xf>
    <xf numFmtId="4" fontId="40" fillId="0" borderId="0" xfId="0" applyNumberFormat="1" applyFont="1" applyFill="1" applyAlignment="1">
      <alignment/>
    </xf>
    <xf numFmtId="4" fontId="40" fillId="0" borderId="0" xfId="18" applyNumberFormat="1" applyFont="1" applyFill="1">
      <alignment/>
      <protection/>
    </xf>
    <xf numFmtId="0" fontId="13" fillId="0" borderId="0" xfId="19" applyFont="1" applyFill="1" applyAlignment="1">
      <alignment vertical="center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49" fontId="3" fillId="0" borderId="4" xfId="18" applyNumberFormat="1" applyFont="1" applyFill="1" applyBorder="1" applyAlignment="1">
      <alignment horizontal="center" vertical="center"/>
      <protection/>
    </xf>
    <xf numFmtId="49" fontId="5" fillId="0" borderId="11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center" wrapText="1"/>
      <protection/>
    </xf>
    <xf numFmtId="4" fontId="5" fillId="0" borderId="11" xfId="18" applyNumberFormat="1" applyFont="1" applyFill="1" applyBorder="1" applyAlignment="1">
      <alignment horizontal="right" vertical="center" wrapText="1"/>
      <protection/>
    </xf>
    <xf numFmtId="4" fontId="32" fillId="0" borderId="1" xfId="18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8" xfId="0" applyFont="1" applyFill="1" applyBorder="1" applyAlignment="1">
      <alignment horizontal="center" vertical="center"/>
    </xf>
    <xf numFmtId="1" fontId="32" fillId="0" borderId="5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1" fontId="32" fillId="0" borderId="6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35" fillId="0" borderId="7" xfId="0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vertical="center"/>
    </xf>
    <xf numFmtId="4" fontId="63" fillId="0" borderId="0" xfId="0" applyNumberFormat="1" applyFont="1" applyFill="1" applyAlignment="1">
      <alignment/>
    </xf>
    <xf numFmtId="0" fontId="35" fillId="0" borderId="1" xfId="0" applyFont="1" applyFill="1" applyBorder="1" applyAlignment="1">
      <alignment horizontal="center" vertical="center"/>
    </xf>
    <xf numFmtId="4" fontId="64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" fontId="32" fillId="0" borderId="4" xfId="18" applyNumberFormat="1" applyFont="1" applyFill="1" applyBorder="1" applyAlignment="1">
      <alignment vertical="center"/>
      <protection/>
    </xf>
    <xf numFmtId="0" fontId="12" fillId="0" borderId="4" xfId="0" applyFont="1" applyFill="1" applyBorder="1" applyAlignment="1">
      <alignment vertical="center"/>
    </xf>
    <xf numFmtId="0" fontId="35" fillId="0" borderId="1" xfId="18" applyFont="1" applyFill="1" applyBorder="1" applyAlignment="1">
      <alignment vertical="center" wrapText="1"/>
      <protection/>
    </xf>
    <xf numFmtId="4" fontId="35" fillId="0" borderId="1" xfId="18" applyNumberFormat="1" applyFont="1" applyFill="1" applyBorder="1" applyAlignment="1">
      <alignment vertical="center" wrapText="1"/>
      <protection/>
    </xf>
    <xf numFmtId="4" fontId="35" fillId="0" borderId="4" xfId="18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" xfId="18" applyFont="1" applyFill="1" applyBorder="1" applyAlignment="1">
      <alignment vertical="center" wrapText="1"/>
      <protection/>
    </xf>
    <xf numFmtId="4" fontId="34" fillId="0" borderId="1" xfId="18" applyNumberFormat="1" applyFont="1" applyFill="1" applyBorder="1" applyAlignment="1">
      <alignment vertical="center" wrapText="1"/>
      <protection/>
    </xf>
    <xf numFmtId="4" fontId="34" fillId="0" borderId="4" xfId="18" applyNumberFormat="1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vertical="center"/>
    </xf>
    <xf numFmtId="2" fontId="32" fillId="0" borderId="4" xfId="18" applyNumberFormat="1" applyFont="1" applyFill="1" applyBorder="1" applyAlignment="1">
      <alignment vertical="center" wrapText="1"/>
      <protection/>
    </xf>
    <xf numFmtId="0" fontId="32" fillId="0" borderId="4" xfId="18" applyFont="1" applyFill="1" applyBorder="1" applyAlignment="1">
      <alignment vertical="center" wrapText="1"/>
      <protection/>
    </xf>
    <xf numFmtId="0" fontId="35" fillId="0" borderId="4" xfId="18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4" xfId="18" applyFont="1" applyFill="1" applyBorder="1" applyAlignment="1">
      <alignment vertical="center" wrapText="1"/>
      <protection/>
    </xf>
    <xf numFmtId="0" fontId="38" fillId="0" borderId="0" xfId="0" applyFont="1" applyFill="1" applyAlignment="1">
      <alignment vertical="center"/>
    </xf>
    <xf numFmtId="0" fontId="32" fillId="0" borderId="7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9" fillId="0" borderId="0" xfId="19" applyFont="1" applyFill="1" applyBorder="1" applyAlignment="1">
      <alignment horizontal="center" vertical="center" wrapText="1"/>
      <protection/>
    </xf>
    <xf numFmtId="49" fontId="5" fillId="0" borderId="5" xfId="18" applyNumberFormat="1" applyFont="1" applyFill="1" applyBorder="1" applyAlignment="1">
      <alignment horizontal="center" vertical="center"/>
      <protection/>
    </xf>
    <xf numFmtId="49" fontId="5" fillId="0" borderId="6" xfId="18" applyNumberFormat="1" applyFont="1" applyFill="1" applyBorder="1" applyAlignment="1">
      <alignment horizontal="left" vertical="center"/>
      <protection/>
    </xf>
    <xf numFmtId="49" fontId="5" fillId="0" borderId="7" xfId="18" applyNumberFormat="1" applyFont="1" applyFill="1" applyBorder="1" applyAlignment="1">
      <alignment horizontal="center" vertical="center"/>
      <protection/>
    </xf>
    <xf numFmtId="4" fontId="65" fillId="0" borderId="0" xfId="0" applyNumberFormat="1" applyFont="1" applyAlignment="1">
      <alignment/>
    </xf>
    <xf numFmtId="49" fontId="15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" fontId="40" fillId="0" borderId="0" xfId="18" applyNumberFormat="1" applyFont="1" applyFill="1" applyBorder="1" applyAlignment="1">
      <alignment vertical="center"/>
      <protection/>
    </xf>
    <xf numFmtId="49" fontId="56" fillId="0" borderId="0" xfId="0" applyNumberFormat="1" applyFont="1" applyFill="1" applyAlignment="1">
      <alignment/>
    </xf>
    <xf numFmtId="4" fontId="14" fillId="0" borderId="0" xfId="18" applyNumberFormat="1" applyFont="1" applyFill="1">
      <alignment/>
      <protection/>
    </xf>
    <xf numFmtId="49" fontId="3" fillId="0" borderId="0" xfId="18" applyNumberFormat="1" applyFont="1" applyFill="1" applyAlignment="1">
      <alignment horizontal="center"/>
      <protection/>
    </xf>
    <xf numFmtId="49" fontId="15" fillId="0" borderId="0" xfId="18" applyNumberFormat="1" applyFont="1" applyFill="1" applyAlignment="1">
      <alignment horizontal="left"/>
      <protection/>
    </xf>
    <xf numFmtId="4" fontId="66" fillId="0" borderId="0" xfId="0" applyNumberFormat="1" applyFont="1" applyFill="1" applyAlignment="1">
      <alignment/>
    </xf>
    <xf numFmtId="0" fontId="36" fillId="0" borderId="0" xfId="19" applyFont="1" applyFill="1" applyAlignment="1">
      <alignment vertical="center"/>
      <protection/>
    </xf>
    <xf numFmtId="0" fontId="5" fillId="0" borderId="8" xfId="18" applyFont="1" applyFill="1" applyBorder="1" applyAlignment="1">
      <alignment horizontal="center" vertical="center"/>
      <protection/>
    </xf>
    <xf numFmtId="0" fontId="5" fillId="0" borderId="9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horizontal="center" vertical="center"/>
      <protection/>
    </xf>
    <xf numFmtId="0" fontId="3" fillId="0" borderId="8" xfId="18" applyFont="1" applyFill="1" applyBorder="1" applyAlignment="1">
      <alignment horizontal="center" vertical="center"/>
      <protection/>
    </xf>
    <xf numFmtId="4" fontId="3" fillId="0" borderId="2" xfId="18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3" fillId="0" borderId="10" xfId="18" applyFont="1" applyFill="1" applyBorder="1" applyAlignment="1">
      <alignment horizontal="center" vertical="center"/>
      <protection/>
    </xf>
    <xf numFmtId="0" fontId="3" fillId="0" borderId="9" xfId="18" applyFont="1" applyFill="1" applyBorder="1" applyAlignment="1">
      <alignment horizontal="center" vertical="center"/>
      <protection/>
    </xf>
    <xf numFmtId="0" fontId="3" fillId="0" borderId="6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49" fontId="15" fillId="0" borderId="0" xfId="0" applyNumberFormat="1" applyFont="1" applyFill="1" applyAlignment="1">
      <alignment/>
    </xf>
    <xf numFmtId="49" fontId="17" fillId="0" borderId="0" xfId="18" applyNumberFormat="1" applyFont="1" applyFill="1" applyBorder="1" applyAlignment="1">
      <alignment horizontal="center"/>
      <protection/>
    </xf>
    <xf numFmtId="4" fontId="17" fillId="0" borderId="0" xfId="18" applyNumberFormat="1" applyFont="1" applyFill="1" applyBorder="1" applyAlignment="1">
      <alignment horizontal="right"/>
      <protection/>
    </xf>
    <xf numFmtId="0" fontId="3" fillId="0" borderId="4" xfId="18" applyFont="1" applyFill="1" applyBorder="1" applyAlignment="1">
      <alignment horizontal="center" vertical="center"/>
      <protection/>
    </xf>
    <xf numFmtId="0" fontId="5" fillId="0" borderId="2" xfId="18" applyFont="1" applyFill="1" applyBorder="1" applyAlignment="1">
      <alignment horizontal="center" vertical="center"/>
      <protection/>
    </xf>
    <xf numFmtId="4" fontId="67" fillId="0" borderId="0" xfId="19" applyNumberFormat="1" applyFont="1" applyFill="1" applyAlignment="1">
      <alignment horizontal="right" vertical="center"/>
      <protection/>
    </xf>
    <xf numFmtId="4" fontId="40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2" fillId="0" borderId="9" xfId="19" applyFont="1" applyFill="1" applyBorder="1" applyAlignment="1">
      <alignment vertical="center" wrapText="1"/>
      <protection/>
    </xf>
    <xf numFmtId="0" fontId="27" fillId="0" borderId="0" xfId="19" applyFont="1" applyFill="1" applyAlignment="1">
      <alignment horizontal="right"/>
      <protection/>
    </xf>
    <xf numFmtId="0" fontId="9" fillId="0" borderId="1" xfId="19" applyFont="1" applyFill="1" applyBorder="1" applyAlignment="1">
      <alignment vertical="center"/>
      <protection/>
    </xf>
    <xf numFmtId="0" fontId="9" fillId="0" borderId="2" xfId="19" applyFont="1" applyFill="1" applyBorder="1" applyAlignment="1">
      <alignment vertical="center"/>
      <protection/>
    </xf>
    <xf numFmtId="0" fontId="9" fillId="0" borderId="3" xfId="19" applyFont="1" applyFill="1" applyBorder="1" applyAlignment="1">
      <alignment horizontal="center" vertical="top" wrapText="1"/>
      <protection/>
    </xf>
    <xf numFmtId="0" fontId="9" fillId="0" borderId="0" xfId="22" applyFont="1" applyFill="1" applyAlignment="1">
      <alignment vertical="top"/>
      <protection/>
    </xf>
    <xf numFmtId="0" fontId="26" fillId="0" borderId="13" xfId="19" applyFont="1" applyFill="1" applyBorder="1" applyAlignment="1">
      <alignment horizontal="center" vertical="center" wrapText="1"/>
      <protection/>
    </xf>
    <xf numFmtId="4" fontId="5" fillId="0" borderId="4" xfId="19" applyNumberFormat="1" applyFont="1" applyFill="1" applyBorder="1" applyAlignment="1">
      <alignment horizontal="center" vertical="center" wrapText="1"/>
      <protection/>
    </xf>
    <xf numFmtId="4" fontId="41" fillId="0" borderId="0" xfId="19" applyNumberFormat="1" applyFont="1" applyFill="1" applyAlignment="1">
      <alignment horizontal="center" vertical="center" wrapText="1"/>
      <protection/>
    </xf>
    <xf numFmtId="4" fontId="5" fillId="0" borderId="4" xfId="0" applyNumberFormat="1" applyFont="1" applyFill="1" applyBorder="1" applyAlignment="1">
      <alignment vertical="center"/>
    </xf>
    <xf numFmtId="4" fontId="3" fillId="0" borderId="4" xfId="18" applyNumberFormat="1" applyFont="1" applyFill="1" applyBorder="1" applyAlignment="1">
      <alignment horizontal="right" vertical="top"/>
      <protection/>
    </xf>
    <xf numFmtId="0" fontId="5" fillId="0" borderId="1" xfId="18" applyFont="1" applyFill="1" applyBorder="1" applyAlignment="1">
      <alignment horizontal="center" vertical="center"/>
      <protection/>
    </xf>
    <xf numFmtId="4" fontId="32" fillId="0" borderId="10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2" fillId="2" borderId="0" xfId="18" applyFont="1" applyFill="1" applyAlignment="1">
      <alignment horizontal="left"/>
      <protection/>
    </xf>
    <xf numFmtId="0" fontId="0" fillId="2" borderId="0" xfId="0" applyFill="1" applyAlignment="1">
      <alignment/>
    </xf>
    <xf numFmtId="0" fontId="3" fillId="2" borderId="0" xfId="19" applyFont="1" applyFill="1" applyAlignment="1">
      <alignment horizontal="center"/>
      <protection/>
    </xf>
    <xf numFmtId="0" fontId="62" fillId="2" borderId="0" xfId="23" applyFont="1" applyFill="1" applyAlignment="1">
      <alignment horizontal="left"/>
      <protection/>
    </xf>
    <xf numFmtId="0" fontId="7" fillId="2" borderId="0" xfId="23" applyFont="1" applyFill="1" applyAlignment="1">
      <alignment horizontal="left"/>
      <protection/>
    </xf>
    <xf numFmtId="0" fontId="3" fillId="2" borderId="0" xfId="19" applyFont="1" applyFill="1">
      <alignment/>
      <protection/>
    </xf>
    <xf numFmtId="49" fontId="3" fillId="2" borderId="0" xfId="19" applyNumberFormat="1" applyFont="1" applyFill="1" applyAlignment="1">
      <alignment horizontal="center"/>
      <protection/>
    </xf>
    <xf numFmtId="4" fontId="3" fillId="2" borderId="0" xfId="18" applyNumberFormat="1" applyFont="1" applyFill="1" applyBorder="1" applyAlignment="1">
      <alignment vertical="center"/>
      <protection/>
    </xf>
    <xf numFmtId="0" fontId="3" fillId="2" borderId="0" xfId="18" applyFont="1" applyFill="1" applyBorder="1" applyAlignment="1">
      <alignment horizontal="center" vertical="center"/>
      <protection/>
    </xf>
    <xf numFmtId="1" fontId="20" fillId="2" borderId="0" xfId="18" applyNumberFormat="1" applyFont="1" applyFill="1" applyBorder="1" applyAlignment="1">
      <alignment horizontal="center" vertical="center"/>
      <protection/>
    </xf>
    <xf numFmtId="4" fontId="25" fillId="2" borderId="0" xfId="18" applyNumberFormat="1" applyFont="1" applyFill="1" applyBorder="1" applyAlignment="1">
      <alignment vertical="center"/>
      <protection/>
    </xf>
    <xf numFmtId="0" fontId="3" fillId="0" borderId="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15" fillId="0" borderId="0" xfId="0" applyNumberFormat="1" applyFont="1" applyFill="1" applyAlignment="1">
      <alignment/>
    </xf>
    <xf numFmtId="0" fontId="35" fillId="0" borderId="5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/>
    </xf>
    <xf numFmtId="0" fontId="63" fillId="0" borderId="0" xfId="0" applyFont="1" applyFill="1" applyBorder="1" applyAlignment="1">
      <alignment/>
    </xf>
    <xf numFmtId="4" fontId="35" fillId="0" borderId="6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32" fillId="0" borderId="13" xfId="0" applyNumberFormat="1" applyFont="1" applyFill="1" applyBorder="1" applyAlignment="1">
      <alignment vertical="center" wrapText="1"/>
    </xf>
    <xf numFmtId="4" fontId="32" fillId="0" borderId="6" xfId="0" applyNumberFormat="1" applyFont="1" applyFill="1" applyBorder="1" applyAlignment="1">
      <alignment vertical="center" wrapText="1"/>
    </xf>
    <xf numFmtId="4" fontId="32" fillId="0" borderId="3" xfId="0" applyNumberFormat="1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vertical="center"/>
    </xf>
    <xf numFmtId="0" fontId="32" fillId="0" borderId="8" xfId="0" applyFont="1" applyFill="1" applyBorder="1" applyAlignment="1">
      <alignment vertical="center" wrapText="1"/>
    </xf>
    <xf numFmtId="4" fontId="6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2" fillId="0" borderId="4" xfId="0" applyFont="1" applyFill="1" applyBorder="1" applyAlignment="1">
      <alignment vertical="center" wrapText="1"/>
    </xf>
    <xf numFmtId="4" fontId="35" fillId="0" borderId="1" xfId="18" applyNumberFormat="1" applyFont="1" applyFill="1" applyBorder="1" applyAlignment="1">
      <alignment vertical="center"/>
      <protection/>
    </xf>
    <xf numFmtId="0" fontId="12" fillId="0" borderId="8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2" fillId="0" borderId="0" xfId="18" applyFont="1" applyFill="1" applyBorder="1" applyAlignment="1">
      <alignment vertical="center" wrapText="1"/>
      <protection/>
    </xf>
    <xf numFmtId="49" fontId="32" fillId="0" borderId="2" xfId="18" applyNumberFormat="1" applyFont="1" applyFill="1" applyBorder="1" applyAlignment="1">
      <alignment horizontal="left" vertical="center" wrapText="1"/>
      <protection/>
    </xf>
    <xf numFmtId="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/>
    </xf>
    <xf numFmtId="4" fontId="68" fillId="0" borderId="0" xfId="0" applyNumberFormat="1" applyFont="1" applyFill="1" applyAlignment="1">
      <alignment/>
    </xf>
    <xf numFmtId="4" fontId="32" fillId="0" borderId="0" xfId="19" applyNumberFormat="1" applyFont="1" applyFill="1">
      <alignment/>
      <protection/>
    </xf>
    <xf numFmtId="4" fontId="9" fillId="0" borderId="0" xfId="19" applyNumberFormat="1" applyFont="1" applyFill="1" applyAlignment="1">
      <alignment horizontal="center" vertical="top" wrapText="1"/>
      <protection/>
    </xf>
    <xf numFmtId="4" fontId="32" fillId="0" borderId="0" xfId="19" applyNumberFormat="1" applyFont="1" applyFill="1" applyAlignment="1">
      <alignment horizontal="center" vertical="top" wrapText="1"/>
      <protection/>
    </xf>
    <xf numFmtId="0" fontId="26" fillId="0" borderId="2" xfId="19" applyFont="1" applyFill="1" applyBorder="1" applyAlignment="1">
      <alignment horizontal="center" vertical="center" wrapText="1"/>
      <protection/>
    </xf>
    <xf numFmtId="4" fontId="3" fillId="0" borderId="11" xfId="19" applyNumberFormat="1" applyFont="1" applyFill="1" applyBorder="1" applyAlignment="1">
      <alignment horizontal="right" vertical="center" wrapText="1"/>
      <protection/>
    </xf>
    <xf numFmtId="0" fontId="59" fillId="0" borderId="0" xfId="22" applyFont="1" applyFill="1" applyBorder="1" applyAlignment="1">
      <alignment horizontal="left" vertical="center"/>
      <protection/>
    </xf>
    <xf numFmtId="4" fontId="59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4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35" fillId="0" borderId="5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/>
    </xf>
    <xf numFmtId="0" fontId="32" fillId="0" borderId="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vertical="center"/>
    </xf>
    <xf numFmtId="0" fontId="35" fillId="0" borderId="6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/>
    </xf>
    <xf numFmtId="0" fontId="32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/>
    </xf>
    <xf numFmtId="0" fontId="3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left" vertical="center" wrapText="1"/>
    </xf>
    <xf numFmtId="49" fontId="32" fillId="0" borderId="7" xfId="18" applyNumberFormat="1" applyFont="1" applyFill="1" applyBorder="1" applyAlignment="1">
      <alignment horizontal="left" vertical="center" wrapText="1"/>
      <protection/>
    </xf>
    <xf numFmtId="4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0" fontId="3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35" fillId="0" borderId="8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" fontId="17" fillId="0" borderId="4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71" fillId="0" borderId="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26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72" fillId="0" borderId="4" xfId="0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73" fillId="0" borderId="10" xfId="0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3" fillId="0" borderId="9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/>
    </xf>
    <xf numFmtId="4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4" fontId="32" fillId="0" borderId="9" xfId="0" applyNumberFormat="1" applyFont="1" applyFill="1" applyBorder="1" applyAlignment="1">
      <alignment vertical="center"/>
    </xf>
    <xf numFmtId="4" fontId="74" fillId="0" borderId="10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/>
    </xf>
    <xf numFmtId="4" fontId="71" fillId="0" borderId="10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vertical="center"/>
    </xf>
    <xf numFmtId="4" fontId="74" fillId="0" borderId="6" xfId="0" applyNumberFormat="1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vertical="center"/>
    </xf>
    <xf numFmtId="4" fontId="32" fillId="3" borderId="1" xfId="0" applyNumberFormat="1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/>
    </xf>
    <xf numFmtId="4" fontId="12" fillId="3" borderId="10" xfId="0" applyNumberFormat="1" applyFont="1" applyFill="1" applyBorder="1" applyAlignment="1">
      <alignment vertical="center"/>
    </xf>
    <xf numFmtId="4" fontId="32" fillId="3" borderId="10" xfId="0" applyNumberFormat="1" applyFont="1" applyFill="1" applyBorder="1" applyAlignment="1">
      <alignment vertical="center"/>
    </xf>
    <xf numFmtId="4" fontId="32" fillId="3" borderId="6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4" fontId="3" fillId="3" borderId="3" xfId="19" applyNumberFormat="1" applyFont="1" applyFill="1" applyBorder="1" applyAlignment="1">
      <alignment horizontal="right" vertical="center" wrapText="1"/>
      <protection/>
    </xf>
    <xf numFmtId="0" fontId="3" fillId="0" borderId="14" xfId="18" applyFont="1" applyFill="1" applyBorder="1" applyAlignment="1">
      <alignment horizontal="center" vertical="center"/>
      <protection/>
    </xf>
    <xf numFmtId="0" fontId="32" fillId="3" borderId="1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 wrapText="1"/>
    </xf>
    <xf numFmtId="4" fontId="32" fillId="3" borderId="4" xfId="0" applyNumberFormat="1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 wrapText="1"/>
    </xf>
    <xf numFmtId="4" fontId="32" fillId="3" borderId="6" xfId="0" applyNumberFormat="1" applyFont="1" applyFill="1" applyBorder="1" applyAlignment="1">
      <alignment vertical="center" wrapText="1"/>
    </xf>
    <xf numFmtId="4" fontId="32" fillId="3" borderId="3" xfId="0" applyNumberFormat="1" applyFont="1" applyFill="1" applyBorder="1" applyAlignment="1">
      <alignment vertical="center" wrapText="1"/>
    </xf>
    <xf numFmtId="49" fontId="13" fillId="0" borderId="0" xfId="18" applyNumberFormat="1" applyFont="1" applyFill="1">
      <alignment/>
      <protection/>
    </xf>
    <xf numFmtId="49" fontId="13" fillId="0" borderId="0" xfId="0" applyNumberFormat="1" applyFont="1" applyFill="1" applyBorder="1" applyAlignment="1">
      <alignment vertical="center"/>
    </xf>
    <xf numFmtId="49" fontId="39" fillId="0" borderId="0" xfId="21" applyNumberFormat="1" applyFont="1" applyFill="1" applyBorder="1" applyAlignment="1">
      <alignment horizontal="center"/>
      <protection/>
    </xf>
    <xf numFmtId="4" fontId="39" fillId="0" borderId="0" xfId="21" applyNumberFormat="1" applyFont="1" applyFill="1" applyAlignment="1">
      <alignment horizontal="right"/>
      <protection/>
    </xf>
    <xf numFmtId="0" fontId="30" fillId="0" borderId="0" xfId="18" applyFont="1" applyFill="1">
      <alignment/>
      <protection/>
    </xf>
    <xf numFmtId="4" fontId="13" fillId="0" borderId="0" xfId="18" applyNumberFormat="1" applyFont="1" applyFill="1" applyBorder="1" applyAlignment="1">
      <alignment vertical="center"/>
      <protection/>
    </xf>
    <xf numFmtId="4" fontId="75" fillId="0" borderId="0" xfId="18" applyNumberFormat="1" applyFont="1" applyFill="1" applyAlignment="1">
      <alignment vertical="center"/>
      <protection/>
    </xf>
    <xf numFmtId="4" fontId="30" fillId="0" borderId="0" xfId="0" applyNumberFormat="1" applyFont="1" applyFill="1" applyAlignment="1">
      <alignment vertical="center"/>
    </xf>
    <xf numFmtId="4" fontId="22" fillId="0" borderId="0" xfId="18" applyNumberFormat="1" applyFont="1" applyFill="1" applyBorder="1" applyAlignment="1">
      <alignment vertical="center"/>
      <protection/>
    </xf>
    <xf numFmtId="4" fontId="25" fillId="0" borderId="0" xfId="18" applyNumberFormat="1" applyFont="1" applyFill="1" applyBorder="1" applyAlignment="1">
      <alignment vertical="center"/>
      <protection/>
    </xf>
    <xf numFmtId="4" fontId="11" fillId="0" borderId="0" xfId="18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18" applyNumberFormat="1" applyFont="1" applyFill="1" applyBorder="1" applyAlignment="1">
      <alignment horizontal="center" vertical="center"/>
      <protection/>
    </xf>
    <xf numFmtId="4" fontId="17" fillId="0" borderId="0" xfId="18" applyNumberFormat="1" applyFont="1" applyFill="1" applyBorder="1" applyAlignment="1">
      <alignment vertical="center"/>
      <protection/>
    </xf>
    <xf numFmtId="4" fontId="15" fillId="0" borderId="0" xfId="18" applyNumberFormat="1" applyFont="1" applyFill="1" applyBorder="1" applyAlignment="1">
      <alignment vertical="center"/>
      <protection/>
    </xf>
    <xf numFmtId="0" fontId="32" fillId="3" borderId="4" xfId="0" applyFont="1" applyFill="1" applyBorder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5" fillId="0" borderId="5" xfId="18" applyFont="1" applyFill="1" applyBorder="1" applyAlignment="1">
      <alignment horizontal="center" vertical="center"/>
      <protection/>
    </xf>
    <xf numFmtId="0" fontId="5" fillId="0" borderId="14" xfId="18" applyFont="1" applyFill="1" applyBorder="1" applyAlignment="1">
      <alignment horizontal="center" vertical="center"/>
      <protection/>
    </xf>
    <xf numFmtId="4" fontId="5" fillId="0" borderId="4" xfId="18" applyNumberFormat="1" applyFont="1" applyFill="1" applyBorder="1" applyAlignment="1">
      <alignment horizontal="right" vertical="top"/>
      <protection/>
    </xf>
    <xf numFmtId="4" fontId="32" fillId="3" borderId="1" xfId="0" applyNumberFormat="1" applyFont="1" applyFill="1" applyBorder="1" applyAlignment="1">
      <alignment vertical="center"/>
    </xf>
    <xf numFmtId="4" fontId="3" fillId="0" borderId="14" xfId="18" applyNumberFormat="1" applyFont="1" applyFill="1" applyBorder="1" applyAlignment="1">
      <alignment horizontal="right" vertical="center"/>
      <protection/>
    </xf>
    <xf numFmtId="4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32" fillId="0" borderId="8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18" applyFont="1" applyFill="1" applyBorder="1" applyAlignment="1">
      <alignment vertical="center" wrapText="1"/>
      <protection/>
    </xf>
    <xf numFmtId="0" fontId="0" fillId="0" borderId="3" xfId="0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0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4" fontId="76" fillId="0" borderId="0" xfId="0" applyNumberFormat="1" applyFont="1" applyBorder="1" applyAlignment="1">
      <alignment/>
    </xf>
  </cellXfs>
  <cellStyles count="14">
    <cellStyle name="Normal" xfId="0"/>
    <cellStyle name="Comma" xfId="15"/>
    <cellStyle name="Comma [0]" xfId="16"/>
    <cellStyle name="Hyperlink" xfId="17"/>
    <cellStyle name="Normalny_Arkusz5" xfId="18"/>
    <cellStyle name="Normalny_Arkusz8" xfId="19"/>
    <cellStyle name="Normalny_Uch.RMK luty" xfId="20"/>
    <cellStyle name="Normalny_Uch.RMK marzec" xfId="21"/>
    <cellStyle name="Normalny_Zał. nr 3A" xfId="22"/>
    <cellStyle name="Normalny_ZPMK luty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="120" zoomScaleNormal="120" workbookViewId="0" topLeftCell="A1">
      <selection activeCell="C14" sqref="C14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8515625" style="2" customWidth="1"/>
    <col min="6" max="6" width="15.57421875" style="2" customWidth="1"/>
    <col min="7" max="7" width="14.57421875" style="2" customWidth="1"/>
    <col min="8" max="8" width="19.8515625" style="24" customWidth="1"/>
    <col min="9" max="9" width="28.00390625" style="32" customWidth="1"/>
    <col min="10" max="10" width="22.28125" style="33" customWidth="1"/>
    <col min="11" max="11" width="20.8515625" style="32" customWidth="1"/>
    <col min="12" max="12" width="17.28125" style="32" customWidth="1"/>
    <col min="13" max="16384" width="9.140625" style="2" customWidth="1"/>
  </cols>
  <sheetData>
    <row r="1" spans="1:12" s="63" customFormat="1" ht="23.25" customHeight="1">
      <c r="A1" s="136" t="s">
        <v>221</v>
      </c>
      <c r="B1" s="137"/>
      <c r="C1" s="138"/>
      <c r="D1" s="5"/>
      <c r="E1" s="5"/>
      <c r="F1" s="5"/>
      <c r="G1" s="423" t="s">
        <v>340</v>
      </c>
      <c r="H1" s="340"/>
      <c r="I1" s="107"/>
      <c r="J1" s="108"/>
      <c r="K1" s="105"/>
      <c r="L1" s="107"/>
    </row>
    <row r="2" spans="1:12" s="63" customFormat="1" ht="24" customHeight="1">
      <c r="A2" s="136" t="s">
        <v>126</v>
      </c>
      <c r="B2" s="137"/>
      <c r="C2" s="138"/>
      <c r="D2" s="5"/>
      <c r="E2" s="5"/>
      <c r="F2" s="5"/>
      <c r="G2" s="105"/>
      <c r="H2" s="440" t="s">
        <v>341</v>
      </c>
      <c r="I2" s="107"/>
      <c r="J2" s="108"/>
      <c r="K2" s="105"/>
      <c r="L2" s="107"/>
    </row>
    <row r="3" spans="1:12" s="63" customFormat="1" ht="24" customHeight="1">
      <c r="A3" s="136" t="s">
        <v>222</v>
      </c>
      <c r="B3" s="137"/>
      <c r="C3" s="138"/>
      <c r="D3" s="5"/>
      <c r="E3" s="5"/>
      <c r="F3" s="5"/>
      <c r="G3" s="105"/>
      <c r="H3" s="109"/>
      <c r="I3" s="107"/>
      <c r="J3" s="108"/>
      <c r="K3" s="105"/>
      <c r="L3" s="107"/>
    </row>
    <row r="4" spans="1:12" s="63" customFormat="1" ht="12.75" customHeight="1">
      <c r="A4" s="104"/>
      <c r="B4" s="105"/>
      <c r="C4" s="106"/>
      <c r="D4" s="105"/>
      <c r="E4" s="105"/>
      <c r="F4" s="105"/>
      <c r="G4" s="105"/>
      <c r="H4" s="109"/>
      <c r="I4" s="107"/>
      <c r="J4" s="108"/>
      <c r="K4" s="105"/>
      <c r="L4" s="107"/>
    </row>
    <row r="5" spans="1:12" ht="12.75" customHeight="1">
      <c r="A5" s="23"/>
      <c r="B5" s="5"/>
      <c r="C5" s="6"/>
      <c r="D5" s="5"/>
      <c r="E5" s="5"/>
      <c r="F5" s="5"/>
      <c r="G5" s="5"/>
      <c r="H5" s="7"/>
      <c r="I5" s="43"/>
      <c r="J5" s="9"/>
      <c r="K5" s="5"/>
      <c r="L5" s="43"/>
    </row>
    <row r="6" spans="1:12" ht="19.5">
      <c r="A6" s="23" t="s">
        <v>223</v>
      </c>
      <c r="B6" s="5"/>
      <c r="C6" s="6"/>
      <c r="D6" s="5"/>
      <c r="E6" s="5"/>
      <c r="F6" s="5"/>
      <c r="G6" s="5"/>
      <c r="H6" s="7"/>
      <c r="I6" s="43"/>
      <c r="J6" s="9"/>
      <c r="K6" s="5"/>
      <c r="L6" s="43"/>
    </row>
    <row r="7" spans="1:12" ht="12.75" customHeight="1">
      <c r="A7" s="23"/>
      <c r="B7" s="5"/>
      <c r="C7" s="6"/>
      <c r="D7" s="5"/>
      <c r="E7" s="5"/>
      <c r="F7" s="5"/>
      <c r="G7" s="5"/>
      <c r="H7" s="7"/>
      <c r="I7" s="43"/>
      <c r="J7" s="9"/>
      <c r="K7" s="5"/>
      <c r="L7" s="43"/>
    </row>
    <row r="8" spans="1:12" ht="13.5" customHeight="1">
      <c r="A8" s="5"/>
      <c r="B8" s="5"/>
      <c r="C8" s="6"/>
      <c r="D8" s="5"/>
      <c r="E8" s="5"/>
      <c r="F8" s="5"/>
      <c r="G8" s="5"/>
      <c r="H8" s="7"/>
      <c r="I8" s="43"/>
      <c r="J8" s="9"/>
      <c r="K8" s="5"/>
      <c r="L8" s="43"/>
    </row>
    <row r="9" spans="1:12" ht="18.75">
      <c r="A9" s="139" t="s">
        <v>127</v>
      </c>
      <c r="B9" s="137"/>
      <c r="C9" s="138"/>
      <c r="D9" s="5"/>
      <c r="E9" s="5"/>
      <c r="F9" s="5"/>
      <c r="G9" s="5"/>
      <c r="H9" s="7"/>
      <c r="I9" s="43"/>
      <c r="J9" s="9"/>
      <c r="K9" s="5"/>
      <c r="L9" s="43"/>
    </row>
    <row r="10" spans="1:12" ht="18.75">
      <c r="A10" s="139" t="s">
        <v>344</v>
      </c>
      <c r="B10" s="137"/>
      <c r="C10" s="138"/>
      <c r="D10" s="5"/>
      <c r="E10" s="5"/>
      <c r="F10" s="5"/>
      <c r="G10" s="5"/>
      <c r="H10" s="7"/>
      <c r="I10" s="43"/>
      <c r="J10" s="9"/>
      <c r="K10" s="5"/>
      <c r="L10" s="43"/>
    </row>
    <row r="11" spans="1:12" ht="18.75">
      <c r="A11" s="139" t="s">
        <v>213</v>
      </c>
      <c r="B11" s="137"/>
      <c r="C11" s="138"/>
      <c r="D11" s="5"/>
      <c r="E11" s="5"/>
      <c r="F11" s="5"/>
      <c r="G11" s="5"/>
      <c r="H11" s="7"/>
      <c r="I11" s="43"/>
      <c r="J11" s="9"/>
      <c r="K11" s="5"/>
      <c r="L11" s="43"/>
    </row>
    <row r="12" spans="1:12" ht="14.25" customHeight="1">
      <c r="A12" s="139"/>
      <c r="B12" s="137"/>
      <c r="C12" s="138"/>
      <c r="D12" s="5"/>
      <c r="E12" s="5"/>
      <c r="F12" s="5"/>
      <c r="G12" s="5"/>
      <c r="H12" s="7"/>
      <c r="I12" s="43"/>
      <c r="J12" s="9"/>
      <c r="K12" s="5"/>
      <c r="L12" s="43"/>
    </row>
    <row r="13" spans="1:12" ht="15" customHeight="1">
      <c r="A13" s="102"/>
      <c r="B13" s="44"/>
      <c r="C13" s="16"/>
      <c r="D13" s="16"/>
      <c r="E13" s="5"/>
      <c r="F13" s="5"/>
      <c r="G13" s="5"/>
      <c r="H13" s="7"/>
      <c r="I13" s="43"/>
      <c r="J13" s="9"/>
      <c r="K13" s="5"/>
      <c r="L13" s="43"/>
    </row>
    <row r="14" spans="1:12" s="28" customFormat="1" ht="15.75">
      <c r="A14" s="8"/>
      <c r="B14" s="8"/>
      <c r="C14" s="31"/>
      <c r="D14" s="8"/>
      <c r="E14" s="31" t="s">
        <v>79</v>
      </c>
      <c r="F14" s="8"/>
      <c r="G14" s="8"/>
      <c r="H14" s="9"/>
      <c r="I14" s="35"/>
      <c r="J14" s="35"/>
      <c r="K14" s="42"/>
      <c r="L14" s="35"/>
    </row>
    <row r="15" spans="1:12" s="28" customFormat="1" ht="15.75">
      <c r="A15" s="8"/>
      <c r="B15" s="8"/>
      <c r="C15" s="31"/>
      <c r="D15" s="8"/>
      <c r="E15" s="31"/>
      <c r="F15" s="8"/>
      <c r="G15" s="8"/>
      <c r="H15" s="9"/>
      <c r="I15" s="35"/>
      <c r="J15" s="35"/>
      <c r="K15" s="42"/>
      <c r="L15" s="35"/>
    </row>
    <row r="16" spans="1:12" ht="18.75">
      <c r="A16" s="461" t="s">
        <v>224</v>
      </c>
      <c r="B16" s="462"/>
      <c r="C16" s="462"/>
      <c r="D16" s="462"/>
      <c r="E16" s="463"/>
      <c r="F16" s="5"/>
      <c r="G16" s="5"/>
      <c r="H16" s="7"/>
      <c r="I16" s="36"/>
      <c r="J16" s="35"/>
      <c r="K16" s="34"/>
      <c r="L16" s="34"/>
    </row>
    <row r="17" spans="1:12" ht="18.75">
      <c r="A17" s="464" t="s">
        <v>286</v>
      </c>
      <c r="B17" s="462"/>
      <c r="C17" s="462"/>
      <c r="D17" s="462"/>
      <c r="E17" s="463"/>
      <c r="F17" s="5"/>
      <c r="G17" s="5"/>
      <c r="H17" s="7"/>
      <c r="I17" s="34"/>
      <c r="J17" s="35"/>
      <c r="K17" s="34"/>
      <c r="L17" s="34"/>
    </row>
    <row r="18" spans="1:10" ht="15.75">
      <c r="A18" s="465" t="s">
        <v>342</v>
      </c>
      <c r="B18" s="466"/>
      <c r="C18" s="467"/>
      <c r="D18" s="466"/>
      <c r="E18" s="463"/>
      <c r="F18" s="8"/>
      <c r="H18" s="1"/>
      <c r="J18" s="143"/>
    </row>
    <row r="19" spans="1:10" ht="15.75">
      <c r="A19" s="468" t="s">
        <v>343</v>
      </c>
      <c r="B19" s="469"/>
      <c r="C19" s="470"/>
      <c r="D19" s="471"/>
      <c r="E19" s="471"/>
      <c r="F19" s="8"/>
      <c r="H19" s="1"/>
      <c r="J19" s="143"/>
    </row>
    <row r="20" spans="1:10" ht="15.75">
      <c r="A20" s="468"/>
      <c r="B20" s="469"/>
      <c r="C20" s="470"/>
      <c r="D20" s="471"/>
      <c r="E20" s="471"/>
      <c r="F20" s="8"/>
      <c r="H20" s="1"/>
      <c r="J20" s="143"/>
    </row>
    <row r="21" ht="15" customHeight="1">
      <c r="I21" s="144"/>
    </row>
    <row r="22" spans="1:12" ht="18.75">
      <c r="A22" s="141" t="s">
        <v>128</v>
      </c>
      <c r="B22" s="140"/>
      <c r="C22" s="140"/>
      <c r="I22" s="142"/>
      <c r="J22" s="143"/>
      <c r="K22" s="144"/>
      <c r="L22" s="145"/>
    </row>
    <row r="23" spans="1:11" ht="15.75">
      <c r="A23" s="146"/>
      <c r="B23" s="147"/>
      <c r="C23" s="147"/>
      <c r="D23" s="26"/>
      <c r="E23" s="26"/>
      <c r="F23" s="148"/>
      <c r="H23" s="148"/>
      <c r="I23" s="149"/>
      <c r="K23" s="144"/>
    </row>
    <row r="24" spans="1:11" ht="15.75">
      <c r="A24" s="146" t="s">
        <v>129</v>
      </c>
      <c r="B24" s="147"/>
      <c r="C24" s="147"/>
      <c r="D24" s="26"/>
      <c r="E24" s="26"/>
      <c r="F24" s="148"/>
      <c r="H24" s="148">
        <v>399513180.3</v>
      </c>
      <c r="I24" s="149"/>
      <c r="K24" s="144"/>
    </row>
    <row r="25" spans="1:11" ht="15.75">
      <c r="A25" s="146" t="s">
        <v>130</v>
      </c>
      <c r="B25" s="147"/>
      <c r="C25" s="147"/>
      <c r="D25" s="26"/>
      <c r="E25" s="26"/>
      <c r="F25" s="148"/>
      <c r="H25" s="148">
        <f>H24-D53+F53</f>
        <v>404264197.90000004</v>
      </c>
      <c r="I25" s="338"/>
      <c r="K25" s="144"/>
    </row>
    <row r="26" spans="1:11" ht="15.75">
      <c r="A26" s="150" t="s">
        <v>131</v>
      </c>
      <c r="B26" s="151"/>
      <c r="C26" s="151"/>
      <c r="D26" s="26"/>
      <c r="E26" s="26"/>
      <c r="F26" s="148"/>
      <c r="H26" s="148"/>
      <c r="I26" s="338"/>
      <c r="K26" s="144"/>
    </row>
    <row r="27" spans="1:11" ht="15.75">
      <c r="A27" s="150"/>
      <c r="B27" s="151"/>
      <c r="C27" s="151"/>
      <c r="D27" s="26"/>
      <c r="E27" s="26"/>
      <c r="F27" s="148"/>
      <c r="H27" s="148"/>
      <c r="I27" s="338"/>
      <c r="K27" s="144"/>
    </row>
    <row r="28" spans="1:11" ht="15.75">
      <c r="A28" s="146" t="s">
        <v>183</v>
      </c>
      <c r="B28" s="147"/>
      <c r="C28" s="147"/>
      <c r="D28" s="153"/>
      <c r="E28" s="26"/>
      <c r="F28" s="1"/>
      <c r="H28" s="148">
        <v>288935687</v>
      </c>
      <c r="I28" s="338"/>
      <c r="K28" s="144"/>
    </row>
    <row r="29" spans="1:11" ht="15.75">
      <c r="A29" s="146" t="s">
        <v>130</v>
      </c>
      <c r="B29" s="147"/>
      <c r="C29" s="147"/>
      <c r="D29" s="153"/>
      <c r="E29" s="26"/>
      <c r="F29" s="1"/>
      <c r="H29" s="148">
        <f>H28-D53+F53</f>
        <v>293686704.6</v>
      </c>
      <c r="I29" s="338"/>
      <c r="J29" s="422"/>
      <c r="K29" s="144"/>
    </row>
    <row r="30" spans="1:11" ht="15.75">
      <c r="A30" s="150"/>
      <c r="B30" s="140" t="s">
        <v>132</v>
      </c>
      <c r="C30" s="151"/>
      <c r="D30" s="26"/>
      <c r="E30" s="26"/>
      <c r="F30" s="1"/>
      <c r="H30" s="148"/>
      <c r="I30" s="338"/>
      <c r="J30" s="422"/>
      <c r="K30" s="144"/>
    </row>
    <row r="31" spans="1:11" ht="15.75">
      <c r="A31" s="154" t="s">
        <v>133</v>
      </c>
      <c r="B31" s="147"/>
      <c r="C31" s="147"/>
      <c r="D31" s="26"/>
      <c r="E31" s="26"/>
      <c r="F31" s="1"/>
      <c r="H31" s="148">
        <v>272303972.94</v>
      </c>
      <c r="I31" s="338"/>
      <c r="K31" s="144"/>
    </row>
    <row r="32" spans="1:11" ht="15.75">
      <c r="A32" s="154" t="s">
        <v>130</v>
      </c>
      <c r="B32" s="147"/>
      <c r="C32" s="147"/>
      <c r="D32" s="26"/>
      <c r="E32" s="26"/>
      <c r="F32" s="1"/>
      <c r="H32" s="148">
        <f>H31-D53+F53-F49</f>
        <v>272350463.40000004</v>
      </c>
      <c r="I32" s="338"/>
      <c r="K32" s="144"/>
    </row>
    <row r="33" spans="1:11" ht="15.75">
      <c r="A33" s="154"/>
      <c r="B33" s="299"/>
      <c r="C33" s="147"/>
      <c r="D33" s="26"/>
      <c r="E33" s="26"/>
      <c r="F33" s="1"/>
      <c r="H33" s="148"/>
      <c r="I33" s="149"/>
      <c r="K33" s="144"/>
    </row>
    <row r="34" spans="1:11" ht="15.75">
      <c r="A34" s="154"/>
      <c r="B34" s="155"/>
      <c r="C34" s="147"/>
      <c r="D34" s="26"/>
      <c r="E34" s="26"/>
      <c r="F34" s="1"/>
      <c r="H34" s="148"/>
      <c r="I34" s="149"/>
      <c r="K34" s="144"/>
    </row>
    <row r="35" spans="1:11" ht="15.75">
      <c r="A35" s="154" t="s">
        <v>184</v>
      </c>
      <c r="B35" s="147"/>
      <c r="C35" s="147"/>
      <c r="D35" s="26"/>
      <c r="E35" s="26"/>
      <c r="F35" s="1"/>
      <c r="H35" s="148">
        <v>16631714.16</v>
      </c>
      <c r="I35" s="149"/>
      <c r="K35" s="144"/>
    </row>
    <row r="36" spans="1:11" ht="15.75">
      <c r="A36" s="154" t="s">
        <v>130</v>
      </c>
      <c r="B36" s="147"/>
      <c r="C36" s="147"/>
      <c r="D36" s="26"/>
      <c r="E36" s="26"/>
      <c r="F36" s="1"/>
      <c r="H36" s="148">
        <f>H35+F49</f>
        <v>21336241.3</v>
      </c>
      <c r="I36" s="338"/>
      <c r="J36" s="178"/>
      <c r="K36" s="144"/>
    </row>
    <row r="37" spans="1:11" ht="15.75">
      <c r="A37" s="154"/>
      <c r="B37" s="155"/>
      <c r="C37" s="147"/>
      <c r="D37" s="26"/>
      <c r="E37" s="26"/>
      <c r="F37" s="1"/>
      <c r="H37" s="1"/>
      <c r="I37" s="142"/>
      <c r="K37" s="144"/>
    </row>
    <row r="38" spans="1:11" ht="15.75">
      <c r="A38" s="154"/>
      <c r="B38" s="155"/>
      <c r="C38" s="147"/>
      <c r="D38" s="26"/>
      <c r="E38" s="26"/>
      <c r="F38" s="1"/>
      <c r="H38" s="1"/>
      <c r="I38" s="142"/>
      <c r="K38" s="144"/>
    </row>
    <row r="39" spans="1:11" ht="15.75">
      <c r="A39" s="154"/>
      <c r="B39" s="155"/>
      <c r="C39" s="147"/>
      <c r="D39" s="26"/>
      <c r="E39" s="26"/>
      <c r="F39" s="1"/>
      <c r="H39" s="1"/>
      <c r="I39" s="142"/>
      <c r="K39" s="144"/>
    </row>
    <row r="40" spans="1:11" ht="15.75">
      <c r="A40" s="154"/>
      <c r="B40" s="155"/>
      <c r="C40" s="147"/>
      <c r="D40" s="26"/>
      <c r="E40" s="26"/>
      <c r="F40" s="1"/>
      <c r="H40" s="1"/>
      <c r="I40" s="142"/>
      <c r="K40" s="144"/>
    </row>
    <row r="41" spans="1:11" ht="19.5">
      <c r="A41" s="159" t="s">
        <v>163</v>
      </c>
      <c r="B41" s="160"/>
      <c r="C41" s="161"/>
      <c r="D41" s="162"/>
      <c r="E41" s="162"/>
      <c r="F41" s="163"/>
      <c r="G41" s="163"/>
      <c r="H41" s="164"/>
      <c r="I41" s="142"/>
      <c r="K41" s="144"/>
    </row>
    <row r="42" spans="1:11" ht="19.5">
      <c r="A42" s="159"/>
      <c r="B42" s="160"/>
      <c r="C42" s="161"/>
      <c r="D42" s="162"/>
      <c r="E42" s="162"/>
      <c r="F42" s="163"/>
      <c r="G42" s="163"/>
      <c r="H42" s="164"/>
      <c r="I42" s="142"/>
      <c r="K42" s="144"/>
    </row>
    <row r="43" spans="1:11" ht="18.75">
      <c r="A43" s="168" t="s">
        <v>162</v>
      </c>
      <c r="B43" s="169"/>
      <c r="C43" s="170"/>
      <c r="D43" s="158"/>
      <c r="E43" s="158"/>
      <c r="F43" s="167"/>
      <c r="G43" s="167"/>
      <c r="I43" s="142"/>
      <c r="K43" s="144"/>
    </row>
    <row r="44" spans="1:11" ht="18.75">
      <c r="A44" s="165"/>
      <c r="B44" s="165"/>
      <c r="C44" s="165"/>
      <c r="D44" s="158"/>
      <c r="E44" s="158"/>
      <c r="F44" s="167"/>
      <c r="G44" s="167"/>
      <c r="I44" s="142"/>
      <c r="K44" s="144"/>
    </row>
    <row r="45" spans="1:11" ht="18.75">
      <c r="A45" s="171"/>
      <c r="B45" s="171"/>
      <c r="C45" s="172"/>
      <c r="D45" s="10" t="s">
        <v>135</v>
      </c>
      <c r="E45" s="11"/>
      <c r="F45" s="10" t="s">
        <v>136</v>
      </c>
      <c r="G45" s="11"/>
      <c r="I45" s="142"/>
      <c r="K45" s="144"/>
    </row>
    <row r="46" spans="1:11" ht="15" customHeight="1">
      <c r="A46" s="173"/>
      <c r="B46" s="173"/>
      <c r="C46" s="174"/>
      <c r="D46" s="12" t="s">
        <v>78</v>
      </c>
      <c r="E46" s="11" t="s">
        <v>77</v>
      </c>
      <c r="F46" s="12" t="s">
        <v>78</v>
      </c>
      <c r="G46" s="11" t="s">
        <v>77</v>
      </c>
      <c r="I46" s="142"/>
      <c r="K46" s="144"/>
    </row>
    <row r="47" spans="1:11" ht="21">
      <c r="A47" s="175" t="s">
        <v>80</v>
      </c>
      <c r="B47" s="175" t="s">
        <v>86</v>
      </c>
      <c r="C47" s="175" t="s">
        <v>81</v>
      </c>
      <c r="D47" s="13" t="s">
        <v>82</v>
      </c>
      <c r="E47" s="14" t="s">
        <v>83</v>
      </c>
      <c r="F47" s="13" t="s">
        <v>82</v>
      </c>
      <c r="G47" s="14" t="s">
        <v>83</v>
      </c>
      <c r="I47" s="142"/>
      <c r="K47" s="144"/>
    </row>
    <row r="48" spans="1:12" s="29" customFormat="1" ht="18" customHeight="1">
      <c r="A48" s="341" t="s">
        <v>180</v>
      </c>
      <c r="B48" s="176" t="s">
        <v>230</v>
      </c>
      <c r="C48" s="343" t="s">
        <v>214</v>
      </c>
      <c r="D48" s="177"/>
      <c r="E48" s="344"/>
      <c r="F48" s="177">
        <v>5542.46</v>
      </c>
      <c r="G48" s="345"/>
      <c r="I48" s="335"/>
      <c r="J48" s="178"/>
      <c r="K48" s="152"/>
      <c r="L48" s="178"/>
    </row>
    <row r="49" spans="1:12" s="188" customFormat="1" ht="18.75">
      <c r="A49" s="411" t="s">
        <v>189</v>
      </c>
      <c r="B49" s="179" t="s">
        <v>231</v>
      </c>
      <c r="C49" s="180" t="s">
        <v>232</v>
      </c>
      <c r="D49" s="177"/>
      <c r="E49" s="177"/>
      <c r="F49" s="177">
        <v>4704527.14</v>
      </c>
      <c r="G49" s="177"/>
      <c r="H49" s="196"/>
      <c r="I49" s="142"/>
      <c r="J49" s="178"/>
      <c r="K49" s="144"/>
      <c r="L49" s="197"/>
    </row>
    <row r="50" spans="1:12" s="188" customFormat="1" ht="18.75">
      <c r="A50" s="176" t="s">
        <v>278</v>
      </c>
      <c r="B50" s="180"/>
      <c r="C50" s="180"/>
      <c r="D50" s="177"/>
      <c r="E50" s="177"/>
      <c r="F50" s="177">
        <f>F51+F52</f>
        <v>40948</v>
      </c>
      <c r="G50" s="195"/>
      <c r="H50" s="196"/>
      <c r="I50" s="142"/>
      <c r="J50" s="178"/>
      <c r="K50" s="144"/>
      <c r="L50" s="197"/>
    </row>
    <row r="51" spans="1:11" ht="18.75">
      <c r="A51" s="185"/>
      <c r="B51" s="186" t="s">
        <v>279</v>
      </c>
      <c r="C51" s="182" t="s">
        <v>282</v>
      </c>
      <c r="D51" s="184"/>
      <c r="E51" s="184"/>
      <c r="F51" s="184">
        <v>40000</v>
      </c>
      <c r="G51" s="198"/>
      <c r="I51" s="199"/>
      <c r="K51" s="156"/>
    </row>
    <row r="52" spans="1:11" ht="18.75">
      <c r="A52" s="200"/>
      <c r="B52" s="182" t="s">
        <v>280</v>
      </c>
      <c r="C52" s="182" t="s">
        <v>283</v>
      </c>
      <c r="D52" s="184"/>
      <c r="E52" s="184"/>
      <c r="F52" s="184">
        <v>948</v>
      </c>
      <c r="G52" s="198"/>
      <c r="I52" s="199"/>
      <c r="K52" s="156"/>
    </row>
    <row r="53" spans="1:12" s="48" customFormat="1" ht="19.5" customHeight="1">
      <c r="A53" s="412" t="s">
        <v>87</v>
      </c>
      <c r="B53" s="413"/>
      <c r="C53" s="180"/>
      <c r="D53" s="201">
        <f>D48+D49+D50</f>
        <v>0</v>
      </c>
      <c r="E53" s="201">
        <f>E48+E49+E50</f>
        <v>0</v>
      </c>
      <c r="F53" s="201">
        <f>F48+F49+F50</f>
        <v>4751017.6</v>
      </c>
      <c r="G53" s="201">
        <f>G48+G49+G50</f>
        <v>0</v>
      </c>
      <c r="H53" s="193"/>
      <c r="I53" s="189"/>
      <c r="J53" s="190"/>
      <c r="K53" s="190"/>
      <c r="L53" s="49"/>
    </row>
    <row r="54" spans="1:12" s="48" customFormat="1" ht="19.5" customHeight="1">
      <c r="A54" s="191"/>
      <c r="B54" s="192"/>
      <c r="C54" s="192"/>
      <c r="D54" s="193"/>
      <c r="E54" s="193"/>
      <c r="F54" s="193"/>
      <c r="G54" s="193"/>
      <c r="I54" s="189"/>
      <c r="J54" s="49"/>
      <c r="K54" s="190"/>
      <c r="L54" s="49"/>
    </row>
    <row r="55" spans="1:12" s="48" customFormat="1" ht="19.5" customHeight="1">
      <c r="A55" s="191"/>
      <c r="B55" s="192"/>
      <c r="C55" s="192"/>
      <c r="D55" s="193"/>
      <c r="E55" s="193"/>
      <c r="F55" s="193"/>
      <c r="G55" s="193"/>
      <c r="H55" s="193"/>
      <c r="I55" s="189"/>
      <c r="J55" s="190"/>
      <c r="K55" s="190"/>
      <c r="L55" s="49"/>
    </row>
    <row r="56" spans="1:12" s="48" customFormat="1" ht="19.5" customHeight="1">
      <c r="A56" s="28" t="s">
        <v>218</v>
      </c>
      <c r="B56" s="28"/>
      <c r="C56" s="140"/>
      <c r="D56" s="2"/>
      <c r="E56" s="2"/>
      <c r="F56" s="2"/>
      <c r="G56" s="193"/>
      <c r="H56" s="193"/>
      <c r="I56" s="441"/>
      <c r="J56" s="190"/>
      <c r="K56" s="190"/>
      <c r="L56" s="49"/>
    </row>
    <row r="57" spans="1:12" s="48" customFormat="1" ht="19.5" customHeight="1">
      <c r="A57" s="442" t="s">
        <v>217</v>
      </c>
      <c r="B57" s="28"/>
      <c r="C57" s="140"/>
      <c r="D57" s="2"/>
      <c r="E57" s="2"/>
      <c r="F57" s="2"/>
      <c r="G57" s="193"/>
      <c r="H57" s="193"/>
      <c r="I57" s="441"/>
      <c r="J57" s="190"/>
      <c r="K57" s="190"/>
      <c r="L57" s="49"/>
    </row>
    <row r="58" spans="1:12" s="48" customFormat="1" ht="19.5" customHeight="1">
      <c r="A58" s="442" t="s">
        <v>225</v>
      </c>
      <c r="B58" s="28"/>
      <c r="C58" s="140"/>
      <c r="D58" s="2"/>
      <c r="E58" s="2"/>
      <c r="F58" s="2"/>
      <c r="G58" s="193"/>
      <c r="H58" s="193"/>
      <c r="I58" s="441"/>
      <c r="J58" s="190"/>
      <c r="K58" s="190"/>
      <c r="L58" s="49"/>
    </row>
    <row r="59" spans="1:12" s="48" customFormat="1" ht="19.5" customHeight="1">
      <c r="A59" s="442"/>
      <c r="B59" s="28"/>
      <c r="C59" s="140"/>
      <c r="D59" s="2"/>
      <c r="E59" s="2"/>
      <c r="F59" s="2"/>
      <c r="G59" s="193"/>
      <c r="H59" s="193"/>
      <c r="I59" s="441"/>
      <c r="J59" s="190"/>
      <c r="K59" s="190"/>
      <c r="L59" s="49"/>
    </row>
    <row r="60" spans="1:12" s="48" customFormat="1" ht="19.5" customHeight="1">
      <c r="A60" s="159" t="s">
        <v>145</v>
      </c>
      <c r="B60" s="28"/>
      <c r="C60" s="140"/>
      <c r="D60" s="2"/>
      <c r="E60" s="2"/>
      <c r="F60" s="2"/>
      <c r="G60" s="2"/>
      <c r="H60" s="24"/>
      <c r="I60" s="441"/>
      <c r="J60" s="190"/>
      <c r="K60" s="190"/>
      <c r="L60" s="49"/>
    </row>
    <row r="61" spans="1:12" s="48" customFormat="1" ht="19.5" customHeight="1">
      <c r="A61" s="159"/>
      <c r="B61" s="28"/>
      <c r="C61" s="140"/>
      <c r="D61" s="2"/>
      <c r="E61" s="2"/>
      <c r="F61" s="2"/>
      <c r="G61" s="2"/>
      <c r="H61" s="24"/>
      <c r="I61" s="441"/>
      <c r="J61" s="190"/>
      <c r="K61" s="190"/>
      <c r="L61" s="49"/>
    </row>
    <row r="62" spans="1:12" s="48" customFormat="1" ht="19.5" customHeight="1">
      <c r="A62" s="28" t="s">
        <v>226</v>
      </c>
      <c r="B62" s="28"/>
      <c r="C62" s="140"/>
      <c r="D62" s="2"/>
      <c r="E62" s="2"/>
      <c r="F62" s="2"/>
      <c r="G62" s="2"/>
      <c r="H62" s="148">
        <f>H64</f>
        <v>5542.46</v>
      </c>
      <c r="I62" s="441"/>
      <c r="J62" s="190"/>
      <c r="K62" s="190"/>
      <c r="L62" s="49"/>
    </row>
    <row r="63" spans="1:12" s="48" customFormat="1" ht="19.5" customHeight="1">
      <c r="A63" s="28" t="s">
        <v>77</v>
      </c>
      <c r="B63" s="28"/>
      <c r="C63" s="140"/>
      <c r="D63" s="2"/>
      <c r="E63" s="2"/>
      <c r="F63" s="2"/>
      <c r="G63" s="2"/>
      <c r="H63" s="1"/>
      <c r="I63" s="441"/>
      <c r="J63" s="190"/>
      <c r="K63" s="190"/>
      <c r="L63" s="49"/>
    </row>
    <row r="64" spans="1:12" s="48" customFormat="1" ht="19.5" customHeight="1">
      <c r="A64" s="28" t="s">
        <v>228</v>
      </c>
      <c r="B64" s="28"/>
      <c r="C64" s="140"/>
      <c r="D64" s="2"/>
      <c r="E64" s="2"/>
      <c r="F64" s="2"/>
      <c r="G64" s="2"/>
      <c r="H64" s="1">
        <v>5542.46</v>
      </c>
      <c r="I64" s="441"/>
      <c r="J64" s="190"/>
      <c r="K64" s="190"/>
      <c r="L64" s="49"/>
    </row>
    <row r="65" spans="1:12" s="48" customFormat="1" ht="15.75" customHeight="1">
      <c r="A65" s="28"/>
      <c r="B65" s="28"/>
      <c r="C65" s="140"/>
      <c r="D65" s="2"/>
      <c r="E65" s="2"/>
      <c r="F65" s="2"/>
      <c r="G65" s="2"/>
      <c r="H65" s="1"/>
      <c r="I65" s="441"/>
      <c r="J65" s="190"/>
      <c r="K65" s="190"/>
      <c r="L65" s="49"/>
    </row>
    <row r="66" spans="1:12" s="48" customFormat="1" ht="14.25" customHeight="1">
      <c r="A66" s="28"/>
      <c r="B66" s="28"/>
      <c r="C66" s="140"/>
      <c r="D66" s="2"/>
      <c r="E66" s="2"/>
      <c r="F66" s="2"/>
      <c r="G66" s="2"/>
      <c r="H66" s="1"/>
      <c r="I66" s="441"/>
      <c r="J66" s="190"/>
      <c r="K66" s="190"/>
      <c r="L66" s="49"/>
    </row>
    <row r="67" spans="1:12" s="48" customFormat="1" ht="19.5" customHeight="1">
      <c r="A67" s="28" t="s">
        <v>336</v>
      </c>
      <c r="B67" s="28"/>
      <c r="C67" s="140"/>
      <c r="D67" s="2"/>
      <c r="E67" s="2"/>
      <c r="F67" s="2"/>
      <c r="G67" s="2"/>
      <c r="H67" s="148">
        <f>H69</f>
        <v>5542.46</v>
      </c>
      <c r="I67" s="441"/>
      <c r="J67" s="190"/>
      <c r="K67" s="190"/>
      <c r="L67" s="49"/>
    </row>
    <row r="68" spans="1:12" s="48" customFormat="1" ht="19.5" customHeight="1">
      <c r="A68" s="28" t="s">
        <v>77</v>
      </c>
      <c r="B68" s="28"/>
      <c r="C68" s="140"/>
      <c r="D68" s="2"/>
      <c r="E68" s="2"/>
      <c r="F68" s="2"/>
      <c r="G68" s="2"/>
      <c r="H68" s="1"/>
      <c r="I68" s="441"/>
      <c r="J68" s="190"/>
      <c r="K68" s="190"/>
      <c r="L68" s="49"/>
    </row>
    <row r="69" spans="1:12" s="48" customFormat="1" ht="19.5" customHeight="1">
      <c r="A69" s="28" t="s">
        <v>227</v>
      </c>
      <c r="B69" s="28"/>
      <c r="C69" s="140"/>
      <c r="D69" s="2"/>
      <c r="E69" s="2"/>
      <c r="F69" s="2"/>
      <c r="G69" s="2"/>
      <c r="H69" s="1">
        <v>5542.46</v>
      </c>
      <c r="I69" s="441"/>
      <c r="J69" s="190"/>
      <c r="K69" s="190"/>
      <c r="L69" s="49"/>
    </row>
    <row r="70" spans="1:12" s="48" customFormat="1" ht="19.5" customHeight="1">
      <c r="A70" s="28"/>
      <c r="B70" s="28"/>
      <c r="C70" s="140"/>
      <c r="D70" s="2"/>
      <c r="E70" s="2"/>
      <c r="F70" s="2"/>
      <c r="G70" s="2"/>
      <c r="H70" s="444"/>
      <c r="I70" s="441"/>
      <c r="J70" s="190"/>
      <c r="K70" s="190"/>
      <c r="L70" s="49"/>
    </row>
    <row r="71" spans="1:11" ht="18.75">
      <c r="A71" s="140"/>
      <c r="B71" s="140"/>
      <c r="C71" s="140"/>
      <c r="I71" s="142"/>
      <c r="K71" s="144"/>
    </row>
    <row r="72" spans="1:12" s="28" customFormat="1" ht="15.75">
      <c r="A72" s="141" t="s">
        <v>219</v>
      </c>
      <c r="B72" s="203"/>
      <c r="C72" s="204"/>
      <c r="H72" s="1"/>
      <c r="I72" s="142"/>
      <c r="J72" s="33"/>
      <c r="K72" s="152"/>
      <c r="L72" s="33"/>
    </row>
    <row r="73" spans="1:12" ht="15.75">
      <c r="A73" s="202"/>
      <c r="B73" s="202"/>
      <c r="C73" s="202"/>
      <c r="D73" s="28"/>
      <c r="E73" s="28"/>
      <c r="F73" s="28"/>
      <c r="G73" s="28"/>
      <c r="H73" s="1"/>
      <c r="I73" s="205"/>
      <c r="J73" s="38"/>
      <c r="K73" s="206"/>
      <c r="L73" s="37"/>
    </row>
    <row r="74" spans="1:12" ht="18.75">
      <c r="A74" s="141"/>
      <c r="B74" s="203"/>
      <c r="C74" s="204"/>
      <c r="D74" s="16"/>
      <c r="E74" s="16"/>
      <c r="F74" s="16"/>
      <c r="G74" s="16"/>
      <c r="H74" s="17"/>
      <c r="I74" s="207"/>
      <c r="J74" s="208"/>
      <c r="K74" s="206"/>
      <c r="L74" s="37"/>
    </row>
    <row r="75" spans="1:12" ht="15.75">
      <c r="A75" s="141"/>
      <c r="B75" s="209" t="s">
        <v>137</v>
      </c>
      <c r="C75" s="210"/>
      <c r="D75" s="16"/>
      <c r="E75" s="16"/>
      <c r="F75" s="16"/>
      <c r="G75" s="16"/>
      <c r="H75" s="211">
        <f>H78+H93</f>
        <v>398309625.58</v>
      </c>
      <c r="I75" s="207"/>
      <c r="J75" s="208"/>
      <c r="K75" s="206"/>
      <c r="L75" s="37"/>
    </row>
    <row r="76" spans="1:12" ht="15.75">
      <c r="A76" s="141"/>
      <c r="B76" s="209" t="s">
        <v>134</v>
      </c>
      <c r="C76" s="210"/>
      <c r="D76" s="16"/>
      <c r="E76" s="16"/>
      <c r="F76" s="16"/>
      <c r="G76" s="16"/>
      <c r="H76" s="211">
        <f>H79+H94</f>
        <v>403060643.18</v>
      </c>
      <c r="I76" s="339"/>
      <c r="J76" s="208"/>
      <c r="K76" s="206"/>
      <c r="L76" s="37"/>
    </row>
    <row r="77" spans="1:12" ht="15.75">
      <c r="A77" s="141"/>
      <c r="B77" s="214" t="s">
        <v>132</v>
      </c>
      <c r="C77" s="204"/>
      <c r="D77" s="16"/>
      <c r="E77" s="16"/>
      <c r="F77" s="16"/>
      <c r="G77" s="16"/>
      <c r="H77" s="211"/>
      <c r="I77" s="339"/>
      <c r="J77" s="208"/>
      <c r="K77" s="206"/>
      <c r="L77" s="37"/>
    </row>
    <row r="78" spans="1:12" ht="15.75">
      <c r="A78" s="216" t="s">
        <v>138</v>
      </c>
      <c r="B78" s="216"/>
      <c r="C78" s="216"/>
      <c r="D78" s="162"/>
      <c r="E78" s="158"/>
      <c r="F78" s="158"/>
      <c r="G78" s="16"/>
      <c r="H78" s="211">
        <f>H81+H85</f>
        <v>280005854.76</v>
      </c>
      <c r="I78" s="339"/>
      <c r="J78" s="208"/>
      <c r="K78" s="206"/>
      <c r="L78" s="37"/>
    </row>
    <row r="79" spans="1:12" ht="15.75">
      <c r="A79" s="216"/>
      <c r="B79" s="218" t="s">
        <v>134</v>
      </c>
      <c r="C79" s="216"/>
      <c r="D79" s="162"/>
      <c r="E79" s="158"/>
      <c r="F79" s="158"/>
      <c r="G79" s="16"/>
      <c r="H79" s="211">
        <f>H78-D132+F132</f>
        <v>284872872.36</v>
      </c>
      <c r="I79" s="339"/>
      <c r="J79" s="208"/>
      <c r="K79" s="206"/>
      <c r="L79" s="37"/>
    </row>
    <row r="80" spans="1:12" ht="15.75">
      <c r="A80" s="157" t="s">
        <v>78</v>
      </c>
      <c r="B80" s="157" t="s">
        <v>139</v>
      </c>
      <c r="C80" s="157"/>
      <c r="D80" s="158"/>
      <c r="E80" s="158"/>
      <c r="F80" s="158"/>
      <c r="G80" s="16"/>
      <c r="H80" s="211"/>
      <c r="I80" s="339"/>
      <c r="J80" s="208"/>
      <c r="K80" s="206"/>
      <c r="L80" s="37"/>
    </row>
    <row r="81" spans="1:12" ht="15.75">
      <c r="A81" s="220" t="s">
        <v>140</v>
      </c>
      <c r="B81" s="220"/>
      <c r="C81" s="220"/>
      <c r="D81" s="221"/>
      <c r="E81" s="158"/>
      <c r="F81" s="158"/>
      <c r="G81" s="16"/>
      <c r="H81" s="211">
        <v>250258881.21</v>
      </c>
      <c r="I81" s="339"/>
      <c r="J81" s="208"/>
      <c r="K81" s="206"/>
      <c r="L81" s="37"/>
    </row>
    <row r="82" spans="1:12" ht="15.75">
      <c r="A82" s="220"/>
      <c r="B82" s="222" t="s">
        <v>134</v>
      </c>
      <c r="C82" s="220"/>
      <c r="D82" s="221"/>
      <c r="E82" s="162"/>
      <c r="F82" s="221"/>
      <c r="G82" s="16"/>
      <c r="H82" s="211">
        <f>H81-D132+D111+D130+D117+F132-F131-F114</f>
        <v>250352471.67000002</v>
      </c>
      <c r="I82" s="339"/>
      <c r="J82" s="208"/>
      <c r="K82" s="206"/>
      <c r="L82" s="37"/>
    </row>
    <row r="83" spans="1:12" ht="15.75">
      <c r="A83" s="154"/>
      <c r="B83" s="155"/>
      <c r="C83" s="147"/>
      <c r="D83" s="26"/>
      <c r="E83" s="162"/>
      <c r="F83" s="221"/>
      <c r="G83" s="16"/>
      <c r="H83" s="211"/>
      <c r="I83" s="207"/>
      <c r="J83" s="208"/>
      <c r="K83" s="206"/>
      <c r="L83" s="37"/>
    </row>
    <row r="84" spans="1:12" ht="15.75">
      <c r="A84" s="220"/>
      <c r="B84" s="222"/>
      <c r="C84" s="220"/>
      <c r="D84" s="221"/>
      <c r="E84" s="162"/>
      <c r="F84" s="221"/>
      <c r="G84" s="16"/>
      <c r="H84" s="211"/>
      <c r="I84" s="207"/>
      <c r="J84" s="208"/>
      <c r="K84" s="206"/>
      <c r="L84" s="37"/>
    </row>
    <row r="85" spans="1:12" ht="15.75">
      <c r="A85" s="220" t="s">
        <v>141</v>
      </c>
      <c r="B85" s="220"/>
      <c r="C85" s="216"/>
      <c r="D85" s="221"/>
      <c r="E85" s="162"/>
      <c r="F85" s="221"/>
      <c r="G85" s="16"/>
      <c r="H85" s="211">
        <f>30316973.55-570000</f>
        <v>29746973.55</v>
      </c>
      <c r="I85" s="207"/>
      <c r="J85" s="208"/>
      <c r="K85" s="206"/>
      <c r="L85" s="37"/>
    </row>
    <row r="86" spans="1:12" ht="15.75">
      <c r="A86" s="220"/>
      <c r="B86" s="222" t="s">
        <v>134</v>
      </c>
      <c r="C86" s="216"/>
      <c r="D86" s="221"/>
      <c r="E86" s="162"/>
      <c r="F86" s="221"/>
      <c r="G86" s="16"/>
      <c r="H86" s="211">
        <f>H85+F131-D111-D130-D117+F114</f>
        <v>34520400.69</v>
      </c>
      <c r="I86" s="339"/>
      <c r="J86" s="208"/>
      <c r="K86" s="206"/>
      <c r="L86" s="37"/>
    </row>
    <row r="87" spans="1:12" ht="20.25">
      <c r="A87" s="154"/>
      <c r="B87" s="155" t="s">
        <v>185</v>
      </c>
      <c r="C87" s="147"/>
      <c r="D87" s="26"/>
      <c r="E87" s="162"/>
      <c r="F87" s="221"/>
      <c r="G87" s="16"/>
      <c r="H87" s="211"/>
      <c r="I87" s="212"/>
      <c r="J87" s="208"/>
      <c r="K87" s="206"/>
      <c r="L87" s="213"/>
    </row>
    <row r="88" spans="1:12" ht="15.75">
      <c r="A88" s="162"/>
      <c r="B88" s="336" t="s">
        <v>186</v>
      </c>
      <c r="C88" s="337"/>
      <c r="D88" s="158"/>
      <c r="E88" s="162"/>
      <c r="F88" s="221"/>
      <c r="G88" s="16"/>
      <c r="H88" s="211"/>
      <c r="I88" s="212"/>
      <c r="J88" s="38"/>
      <c r="K88" s="206"/>
      <c r="L88" s="37"/>
    </row>
    <row r="89" spans="1:12" ht="15.75">
      <c r="A89" s="162"/>
      <c r="B89" s="336" t="s">
        <v>187</v>
      </c>
      <c r="C89" s="337"/>
      <c r="D89" s="158"/>
      <c r="E89" s="162"/>
      <c r="F89" s="221"/>
      <c r="G89" s="16"/>
      <c r="H89" s="215">
        <v>13259727.66</v>
      </c>
      <c r="I89" s="212"/>
      <c r="J89" s="38"/>
      <c r="K89" s="206"/>
      <c r="L89" s="217"/>
    </row>
    <row r="90" spans="1:12" ht="18.75">
      <c r="A90" s="162"/>
      <c r="B90" s="336" t="s">
        <v>134</v>
      </c>
      <c r="C90" s="337"/>
      <c r="D90" s="158"/>
      <c r="E90" s="162"/>
      <c r="F90" s="221"/>
      <c r="G90" s="16"/>
      <c r="H90" s="215">
        <f>H89+F131</f>
        <v>17964254.8</v>
      </c>
      <c r="I90" s="212"/>
      <c r="J90" s="233"/>
      <c r="K90" s="206"/>
      <c r="L90" s="219"/>
    </row>
    <row r="91" spans="1:12" ht="15.75">
      <c r="A91" s="220"/>
      <c r="B91" s="222"/>
      <c r="C91" s="216"/>
      <c r="D91" s="221"/>
      <c r="E91" s="162"/>
      <c r="F91" s="221"/>
      <c r="G91" s="16"/>
      <c r="H91" s="211"/>
      <c r="I91" s="212"/>
      <c r="J91" s="208"/>
      <c r="K91" s="206"/>
      <c r="L91" s="37"/>
    </row>
    <row r="92" spans="1:12" ht="15.75">
      <c r="A92" s="220"/>
      <c r="B92" s="222"/>
      <c r="C92" s="216"/>
      <c r="D92" s="221"/>
      <c r="E92" s="162"/>
      <c r="F92" s="221"/>
      <c r="G92" s="16"/>
      <c r="H92" s="211"/>
      <c r="I92" s="212"/>
      <c r="J92" s="38"/>
      <c r="K92" s="206"/>
      <c r="L92" s="37"/>
    </row>
    <row r="93" spans="1:12" ht="15.75">
      <c r="A93" s="216" t="s">
        <v>142</v>
      </c>
      <c r="B93" s="216"/>
      <c r="C93" s="216"/>
      <c r="D93" s="162"/>
      <c r="E93" s="162"/>
      <c r="F93" s="221"/>
      <c r="G93" s="16"/>
      <c r="H93" s="211">
        <v>118303770.82</v>
      </c>
      <c r="I93" s="212"/>
      <c r="J93" s="38"/>
      <c r="K93" s="206"/>
      <c r="L93" s="37"/>
    </row>
    <row r="94" spans="1:11" ht="15.75">
      <c r="A94" s="216"/>
      <c r="B94" s="218" t="s">
        <v>134</v>
      </c>
      <c r="C94" s="216"/>
      <c r="D94" s="162"/>
      <c r="E94" s="162"/>
      <c r="F94" s="221"/>
      <c r="H94" s="148">
        <f>H93-D191+F191</f>
        <v>118187770.82</v>
      </c>
      <c r="I94" s="142"/>
      <c r="K94" s="144"/>
    </row>
    <row r="95" spans="1:12" ht="15.75">
      <c r="A95" s="157" t="s">
        <v>78</v>
      </c>
      <c r="B95" s="157" t="s">
        <v>139</v>
      </c>
      <c r="C95" s="157"/>
      <c r="D95" s="158"/>
      <c r="E95" s="162"/>
      <c r="F95" s="221"/>
      <c r="H95" s="148"/>
      <c r="I95" s="142"/>
      <c r="J95" s="152"/>
      <c r="K95" s="144"/>
      <c r="L95" s="144"/>
    </row>
    <row r="96" spans="1:12" ht="18.75">
      <c r="A96" s="220" t="s">
        <v>140</v>
      </c>
      <c r="B96" s="220"/>
      <c r="C96" s="220"/>
      <c r="D96" s="221"/>
      <c r="E96" s="162"/>
      <c r="F96" s="221"/>
      <c r="G96" s="16"/>
      <c r="H96" s="211">
        <v>105605504.2</v>
      </c>
      <c r="I96" s="17"/>
      <c r="J96" s="223"/>
      <c r="K96" s="206"/>
      <c r="L96" s="206"/>
    </row>
    <row r="97" spans="1:12" ht="15.75">
      <c r="A97" s="220"/>
      <c r="B97" s="222" t="s">
        <v>134</v>
      </c>
      <c r="C97" s="220"/>
      <c r="D97" s="221"/>
      <c r="E97" s="162"/>
      <c r="F97" s="221"/>
      <c r="G97" s="16"/>
      <c r="H97" s="211">
        <f>H96-D191+F191</f>
        <v>105489504.2</v>
      </c>
      <c r="I97" s="212"/>
      <c r="J97" s="223"/>
      <c r="K97" s="206"/>
      <c r="L97" s="37"/>
    </row>
    <row r="98" spans="1:12" ht="15.75">
      <c r="A98" s="220"/>
      <c r="B98" s="222"/>
      <c r="C98" s="220"/>
      <c r="D98" s="221"/>
      <c r="E98" s="162"/>
      <c r="F98" s="221"/>
      <c r="G98" s="16"/>
      <c r="H98" s="211"/>
      <c r="I98" s="211"/>
      <c r="J98" s="208"/>
      <c r="K98" s="206"/>
      <c r="L98" s="37"/>
    </row>
    <row r="99" spans="1:12" ht="18.75">
      <c r="A99" s="216"/>
      <c r="B99" s="218"/>
      <c r="C99" s="216"/>
      <c r="D99" s="221"/>
      <c r="E99" s="162"/>
      <c r="F99" s="221"/>
      <c r="G99" s="16"/>
      <c r="H99" s="17"/>
      <c r="I99" s="212"/>
      <c r="J99" s="38"/>
      <c r="K99" s="206"/>
      <c r="L99" s="208"/>
    </row>
    <row r="100" spans="1:12" ht="18.75">
      <c r="A100" s="225" t="s">
        <v>125</v>
      </c>
      <c r="B100" s="226"/>
      <c r="C100" s="227"/>
      <c r="D100" s="18"/>
      <c r="E100" s="18"/>
      <c r="F100" s="18"/>
      <c r="G100" s="18"/>
      <c r="H100" s="21"/>
      <c r="I100" s="212"/>
      <c r="J100" s="39"/>
      <c r="K100" s="228"/>
      <c r="L100" s="39"/>
    </row>
    <row r="101" spans="1:12" ht="15" customHeight="1">
      <c r="A101" s="225"/>
      <c r="B101" s="226"/>
      <c r="C101" s="227"/>
      <c r="D101" s="18"/>
      <c r="E101" s="18"/>
      <c r="F101" s="18"/>
      <c r="G101" s="18"/>
      <c r="H101" s="21"/>
      <c r="I101" s="212"/>
      <c r="J101" s="39"/>
      <c r="K101" s="228"/>
      <c r="L101" s="39"/>
    </row>
    <row r="102" spans="1:12" ht="18.75">
      <c r="A102" s="225"/>
      <c r="B102" s="226"/>
      <c r="C102" s="227"/>
      <c r="D102" s="18"/>
      <c r="E102" s="18"/>
      <c r="F102" s="18"/>
      <c r="G102" s="18"/>
      <c r="H102" s="21"/>
      <c r="I102" s="212"/>
      <c r="J102" s="39"/>
      <c r="K102" s="228"/>
      <c r="L102" s="229"/>
    </row>
    <row r="103" spans="1:12" ht="18.75">
      <c r="A103" s="230" t="s">
        <v>191</v>
      </c>
      <c r="B103" s="230"/>
      <c r="C103" s="231"/>
      <c r="D103" s="19"/>
      <c r="E103" s="19"/>
      <c r="F103" s="19"/>
      <c r="G103" s="19"/>
      <c r="H103" s="17"/>
      <c r="I103" s="212"/>
      <c r="J103" s="38"/>
      <c r="K103" s="206"/>
      <c r="L103" s="232"/>
    </row>
    <row r="104" spans="1:12" ht="14.25" customHeight="1">
      <c r="A104" s="230"/>
      <c r="B104" s="230"/>
      <c r="C104" s="231"/>
      <c r="D104" s="19"/>
      <c r="E104" s="19"/>
      <c r="F104" s="19"/>
      <c r="G104" s="19"/>
      <c r="H104" s="17"/>
      <c r="I104" s="212"/>
      <c r="J104" s="38"/>
      <c r="K104" s="206"/>
      <c r="L104" s="232"/>
    </row>
    <row r="105" spans="1:12" ht="15" customHeight="1">
      <c r="A105" s="230"/>
      <c r="B105" s="230"/>
      <c r="C105" s="231"/>
      <c r="D105" s="19"/>
      <c r="E105" s="19"/>
      <c r="F105" s="19"/>
      <c r="G105" s="19"/>
      <c r="H105" s="17"/>
      <c r="I105" s="212"/>
      <c r="J105" s="38"/>
      <c r="K105" s="206"/>
      <c r="L105" s="219"/>
    </row>
    <row r="106" spans="1:12" ht="18.75">
      <c r="A106" s="171"/>
      <c r="B106" s="171"/>
      <c r="C106" s="172"/>
      <c r="D106" s="10" t="s">
        <v>75</v>
      </c>
      <c r="E106" s="11"/>
      <c r="F106" s="10" t="s">
        <v>76</v>
      </c>
      <c r="G106" s="11"/>
      <c r="H106" s="17"/>
      <c r="I106" s="212"/>
      <c r="J106" s="38"/>
      <c r="K106" s="206"/>
      <c r="L106" s="37"/>
    </row>
    <row r="107" spans="1:12" ht="13.5" customHeight="1">
      <c r="A107" s="173"/>
      <c r="B107" s="173"/>
      <c r="C107" s="174"/>
      <c r="D107" s="12" t="s">
        <v>78</v>
      </c>
      <c r="E107" s="11" t="s">
        <v>77</v>
      </c>
      <c r="F107" s="12" t="s">
        <v>78</v>
      </c>
      <c r="G107" s="11" t="s">
        <v>77</v>
      </c>
      <c r="H107" s="17"/>
      <c r="I107" s="212"/>
      <c r="J107" s="38"/>
      <c r="K107" s="206"/>
      <c r="L107" s="37"/>
    </row>
    <row r="108" spans="1:12" ht="27.75" customHeight="1">
      <c r="A108" s="175" t="s">
        <v>80</v>
      </c>
      <c r="B108" s="175" t="s">
        <v>86</v>
      </c>
      <c r="C108" s="175" t="s">
        <v>81</v>
      </c>
      <c r="D108" s="13" t="s">
        <v>82</v>
      </c>
      <c r="E108" s="14" t="s">
        <v>83</v>
      </c>
      <c r="F108" s="13" t="s">
        <v>82</v>
      </c>
      <c r="G108" s="14" t="s">
        <v>83</v>
      </c>
      <c r="H108" s="17"/>
      <c r="I108" s="228"/>
      <c r="J108" s="38"/>
      <c r="K108" s="206"/>
      <c r="L108" s="37"/>
    </row>
    <row r="109" spans="1:12" s="29" customFormat="1" ht="19.5" customHeight="1">
      <c r="A109" s="179" t="s">
        <v>180</v>
      </c>
      <c r="B109" s="234"/>
      <c r="C109" s="176"/>
      <c r="D109" s="663">
        <f>D110+D111</f>
        <v>49500</v>
      </c>
      <c r="E109" s="177"/>
      <c r="F109" s="663">
        <f>F110+F111</f>
        <v>5542.46</v>
      </c>
      <c r="G109" s="177"/>
      <c r="H109" s="211"/>
      <c r="I109" s="208"/>
      <c r="J109" s="39"/>
      <c r="K109" s="208"/>
      <c r="L109" s="39"/>
    </row>
    <row r="110" spans="1:12" s="28" customFormat="1" ht="19.5" customHeight="1">
      <c r="A110" s="181"/>
      <c r="B110" s="182" t="s">
        <v>230</v>
      </c>
      <c r="C110" s="342" t="s">
        <v>332</v>
      </c>
      <c r="D110" s="455"/>
      <c r="E110" s="184"/>
      <c r="F110" s="184">
        <v>5542.46</v>
      </c>
      <c r="G110" s="184"/>
      <c r="H110" s="215"/>
      <c r="I110" s="223"/>
      <c r="J110" s="38"/>
      <c r="K110" s="223"/>
      <c r="L110" s="38"/>
    </row>
    <row r="111" spans="1:12" s="28" customFormat="1" ht="19.5" customHeight="1">
      <c r="A111" s="200"/>
      <c r="B111" s="182" t="s">
        <v>335</v>
      </c>
      <c r="C111" s="342" t="s">
        <v>181</v>
      </c>
      <c r="D111" s="455">
        <v>49500</v>
      </c>
      <c r="E111" s="184"/>
      <c r="F111" s="184"/>
      <c r="G111" s="184"/>
      <c r="H111" s="215"/>
      <c r="I111" s="223"/>
      <c r="J111" s="38"/>
      <c r="K111" s="223"/>
      <c r="L111" s="38"/>
    </row>
    <row r="112" spans="1:12" s="29" customFormat="1" ht="19.5" customHeight="1">
      <c r="A112" s="194" t="s">
        <v>189</v>
      </c>
      <c r="B112" s="180" t="s">
        <v>284</v>
      </c>
      <c r="C112" s="180" t="s">
        <v>285</v>
      </c>
      <c r="D112" s="663">
        <v>50000</v>
      </c>
      <c r="E112" s="177"/>
      <c r="F112" s="177"/>
      <c r="G112" s="177"/>
      <c r="H112" s="211"/>
      <c r="I112" s="208"/>
      <c r="J112" s="39"/>
      <c r="K112" s="208"/>
      <c r="L112" s="39"/>
    </row>
    <row r="113" spans="1:12" s="29" customFormat="1" ht="19.5" customHeight="1">
      <c r="A113" s="288" t="s">
        <v>278</v>
      </c>
      <c r="B113" s="194"/>
      <c r="C113" s="180"/>
      <c r="D113" s="177">
        <f>D114+D115+D118+D122</f>
        <v>4600</v>
      </c>
      <c r="E113" s="177"/>
      <c r="F113" s="177">
        <f>F114+F115+F118+F122</f>
        <v>145548</v>
      </c>
      <c r="G113" s="177"/>
      <c r="H113" s="211"/>
      <c r="I113" s="208"/>
      <c r="J113" s="39"/>
      <c r="K113" s="208"/>
      <c r="L113" s="39"/>
    </row>
    <row r="114" spans="1:12" s="28" customFormat="1" ht="19.5" customHeight="1">
      <c r="A114" s="185"/>
      <c r="B114" s="186" t="s">
        <v>279</v>
      </c>
      <c r="C114" s="182" t="s">
        <v>181</v>
      </c>
      <c r="D114" s="184"/>
      <c r="E114" s="184"/>
      <c r="F114" s="184">
        <v>140000</v>
      </c>
      <c r="G114" s="184"/>
      <c r="H114" s="215"/>
      <c r="I114" s="223"/>
      <c r="J114" s="38"/>
      <c r="K114" s="223"/>
      <c r="L114" s="38"/>
    </row>
    <row r="115" spans="1:12" s="28" customFormat="1" ht="19.5" customHeight="1">
      <c r="A115" s="185"/>
      <c r="B115" s="342" t="s">
        <v>327</v>
      </c>
      <c r="C115" s="183"/>
      <c r="D115" s="184">
        <f>SUM(D116:D117)</f>
        <v>4000</v>
      </c>
      <c r="E115" s="184"/>
      <c r="F115" s="184">
        <f>SUM(F116:F117)</f>
        <v>4000</v>
      </c>
      <c r="G115" s="184"/>
      <c r="H115" s="215"/>
      <c r="I115" s="223"/>
      <c r="J115" s="38"/>
      <c r="K115" s="223"/>
      <c r="L115" s="38"/>
    </row>
    <row r="116" spans="1:12" s="28" customFormat="1" ht="19.5" customHeight="1">
      <c r="A116" s="185"/>
      <c r="B116" s="186"/>
      <c r="C116" s="186" t="s">
        <v>182</v>
      </c>
      <c r="D116" s="184"/>
      <c r="E116" s="184"/>
      <c r="F116" s="184">
        <v>4000</v>
      </c>
      <c r="G116" s="184"/>
      <c r="H116" s="215"/>
      <c r="I116" s="223"/>
      <c r="J116" s="38"/>
      <c r="K116" s="223"/>
      <c r="L116" s="38"/>
    </row>
    <row r="117" spans="1:12" s="28" customFormat="1" ht="19.5" customHeight="1">
      <c r="A117" s="185"/>
      <c r="B117" s="186"/>
      <c r="C117" s="182" t="s">
        <v>328</v>
      </c>
      <c r="D117" s="184">
        <v>4000</v>
      </c>
      <c r="E117" s="184"/>
      <c r="F117" s="184"/>
      <c r="G117" s="184"/>
      <c r="H117" s="215"/>
      <c r="I117" s="223"/>
      <c r="J117" s="38"/>
      <c r="K117" s="223"/>
      <c r="L117" s="38"/>
    </row>
    <row r="118" spans="1:12" s="28" customFormat="1" ht="19.5" customHeight="1">
      <c r="A118" s="185"/>
      <c r="B118" s="342" t="s">
        <v>329</v>
      </c>
      <c r="C118" s="182"/>
      <c r="D118" s="184">
        <f>SUM(D119:D121)</f>
        <v>600</v>
      </c>
      <c r="E118" s="184"/>
      <c r="F118" s="184">
        <f>SUM(F119:F121)</f>
        <v>600</v>
      </c>
      <c r="G118" s="184"/>
      <c r="H118" s="215"/>
      <c r="I118" s="223"/>
      <c r="J118" s="38"/>
      <c r="K118" s="223"/>
      <c r="L118" s="38"/>
    </row>
    <row r="119" spans="1:12" s="28" customFormat="1" ht="19.5" customHeight="1">
      <c r="A119" s="185"/>
      <c r="B119" s="186"/>
      <c r="C119" s="182" t="s">
        <v>190</v>
      </c>
      <c r="D119" s="184">
        <v>600</v>
      </c>
      <c r="E119" s="184"/>
      <c r="F119" s="184"/>
      <c r="G119" s="184"/>
      <c r="H119" s="215"/>
      <c r="I119" s="223"/>
      <c r="J119" s="38"/>
      <c r="K119" s="223"/>
      <c r="L119" s="38"/>
    </row>
    <row r="120" spans="1:12" s="28" customFormat="1" ht="19.5" customHeight="1">
      <c r="A120" s="185"/>
      <c r="B120" s="186"/>
      <c r="C120" s="182" t="s">
        <v>330</v>
      </c>
      <c r="D120" s="184"/>
      <c r="E120" s="184"/>
      <c r="F120" s="184">
        <v>200</v>
      </c>
      <c r="G120" s="184"/>
      <c r="H120" s="215"/>
      <c r="I120" s="223"/>
      <c r="J120" s="38"/>
      <c r="K120" s="223"/>
      <c r="L120" s="38"/>
    </row>
    <row r="121" spans="1:12" s="28" customFormat="1" ht="19.5" customHeight="1">
      <c r="A121" s="185"/>
      <c r="B121" s="186"/>
      <c r="C121" s="182" t="s">
        <v>331</v>
      </c>
      <c r="D121" s="184"/>
      <c r="E121" s="184"/>
      <c r="F121" s="184">
        <v>400</v>
      </c>
      <c r="G121" s="184"/>
      <c r="H121" s="215"/>
      <c r="I121" s="223"/>
      <c r="J121" s="38"/>
      <c r="K121" s="223"/>
      <c r="L121" s="38"/>
    </row>
    <row r="122" spans="1:12" s="28" customFormat="1" ht="19.5" customHeight="1">
      <c r="A122" s="185"/>
      <c r="B122" s="342" t="s">
        <v>280</v>
      </c>
      <c r="C122" s="182"/>
      <c r="D122" s="184"/>
      <c r="E122" s="184"/>
      <c r="F122" s="184">
        <f>F123</f>
        <v>948</v>
      </c>
      <c r="G122" s="184"/>
      <c r="H122" s="215"/>
      <c r="I122" s="223"/>
      <c r="J122" s="38"/>
      <c r="K122" s="223"/>
      <c r="L122" s="38"/>
    </row>
    <row r="123" spans="1:12" s="28" customFormat="1" ht="19.5" customHeight="1">
      <c r="A123" s="185"/>
      <c r="B123" s="342"/>
      <c r="C123" s="342" t="s">
        <v>281</v>
      </c>
      <c r="D123" s="455"/>
      <c r="E123" s="455"/>
      <c r="F123" s="455">
        <v>948</v>
      </c>
      <c r="G123" s="455"/>
      <c r="H123" s="215"/>
      <c r="I123" s="223"/>
      <c r="J123" s="38"/>
      <c r="K123" s="223"/>
      <c r="L123" s="38"/>
    </row>
    <row r="124" spans="1:12" s="29" customFormat="1" ht="19.5" customHeight="1">
      <c r="A124" s="176" t="s">
        <v>337</v>
      </c>
      <c r="B124" s="176" t="s">
        <v>338</v>
      </c>
      <c r="C124" s="176" t="s">
        <v>339</v>
      </c>
      <c r="D124" s="663"/>
      <c r="E124" s="663"/>
      <c r="F124" s="663">
        <v>66000</v>
      </c>
      <c r="G124" s="663"/>
      <c r="H124" s="211"/>
      <c r="I124" s="208"/>
      <c r="J124" s="39"/>
      <c r="K124" s="208"/>
      <c r="L124" s="39"/>
    </row>
    <row r="125" spans="1:12" s="29" customFormat="1" ht="19.5" customHeight="1">
      <c r="A125" s="176" t="s">
        <v>236</v>
      </c>
      <c r="B125" s="180"/>
      <c r="C125" s="180"/>
      <c r="D125" s="663">
        <f>D126+D127</f>
        <v>52600</v>
      </c>
      <c r="E125" s="663"/>
      <c r="F125" s="663">
        <f>F126+F127</f>
        <v>4806627.14</v>
      </c>
      <c r="G125" s="663"/>
      <c r="H125" s="211"/>
      <c r="I125" s="208"/>
      <c r="J125" s="39"/>
      <c r="K125" s="208"/>
      <c r="L125" s="39"/>
    </row>
    <row r="126" spans="1:12" s="28" customFormat="1" ht="19.5" customHeight="1">
      <c r="A126" s="185"/>
      <c r="B126" s="342" t="s">
        <v>235</v>
      </c>
      <c r="C126" s="187" t="s">
        <v>190</v>
      </c>
      <c r="D126" s="184">
        <v>35000</v>
      </c>
      <c r="E126" s="184"/>
      <c r="F126" s="184"/>
      <c r="G126" s="184"/>
      <c r="H126" s="215"/>
      <c r="I126" s="223"/>
      <c r="J126" s="38"/>
      <c r="K126" s="223"/>
      <c r="L126" s="38"/>
    </row>
    <row r="127" spans="1:12" s="28" customFormat="1" ht="19.5" customHeight="1">
      <c r="A127" s="185"/>
      <c r="B127" s="342" t="s">
        <v>233</v>
      </c>
      <c r="C127" s="183"/>
      <c r="D127" s="184">
        <f>SUM(D128:D131)</f>
        <v>17600</v>
      </c>
      <c r="E127" s="184"/>
      <c r="F127" s="184">
        <f>SUM(F128:F131)</f>
        <v>4806627.14</v>
      </c>
      <c r="G127" s="184"/>
      <c r="H127" s="215"/>
      <c r="I127" s="223"/>
      <c r="J127" s="38"/>
      <c r="K127" s="223"/>
      <c r="L127" s="38"/>
    </row>
    <row r="128" spans="1:12" s="28" customFormat="1" ht="19.5" customHeight="1">
      <c r="A128" s="185"/>
      <c r="B128" s="186"/>
      <c r="C128" s="187" t="s">
        <v>182</v>
      </c>
      <c r="D128" s="184"/>
      <c r="E128" s="184"/>
      <c r="F128" s="184">
        <f>25000+27600</f>
        <v>52600</v>
      </c>
      <c r="G128" s="184"/>
      <c r="H128" s="215"/>
      <c r="I128" s="223"/>
      <c r="J128" s="38"/>
      <c r="K128" s="223"/>
      <c r="L128" s="38"/>
    </row>
    <row r="129" spans="1:12" s="28" customFormat="1" ht="19.5" customHeight="1">
      <c r="A129" s="185"/>
      <c r="B129" s="186"/>
      <c r="C129" s="187" t="s">
        <v>190</v>
      </c>
      <c r="D129" s="184"/>
      <c r="E129" s="184"/>
      <c r="F129" s="184">
        <f>49500</f>
        <v>49500</v>
      </c>
      <c r="G129" s="184"/>
      <c r="H129" s="215"/>
      <c r="I129" s="223"/>
      <c r="J129" s="38"/>
      <c r="K129" s="223"/>
      <c r="L129" s="38"/>
    </row>
    <row r="130" spans="1:12" s="28" customFormat="1" ht="19.5" customHeight="1">
      <c r="A130" s="185"/>
      <c r="B130" s="186"/>
      <c r="C130" s="200" t="s">
        <v>181</v>
      </c>
      <c r="D130" s="184">
        <f>25000+27600-35000</f>
        <v>17600</v>
      </c>
      <c r="E130" s="184"/>
      <c r="F130" s="184"/>
      <c r="G130" s="184"/>
      <c r="H130" s="215"/>
      <c r="I130" s="223"/>
      <c r="J130" s="38"/>
      <c r="K130" s="223"/>
      <c r="L130" s="38"/>
    </row>
    <row r="131" spans="1:12" s="28" customFormat="1" ht="19.5" customHeight="1">
      <c r="A131" s="185"/>
      <c r="B131" s="187"/>
      <c r="C131" s="342" t="s">
        <v>234</v>
      </c>
      <c r="D131" s="184"/>
      <c r="E131" s="184"/>
      <c r="F131" s="184">
        <v>4704527.14</v>
      </c>
      <c r="G131" s="184"/>
      <c r="H131" s="215"/>
      <c r="I131" s="223"/>
      <c r="J131" s="38"/>
      <c r="K131" s="223"/>
      <c r="L131" s="38"/>
    </row>
    <row r="132" spans="1:12" s="3" customFormat="1" ht="21.75" customHeight="1">
      <c r="A132" s="235" t="s">
        <v>84</v>
      </c>
      <c r="B132" s="236"/>
      <c r="C132" s="237"/>
      <c r="D132" s="47">
        <f>D109+D112+D113+D124+D125</f>
        <v>156700</v>
      </c>
      <c r="E132" s="47">
        <f>E109+E112+E113+E124+E125</f>
        <v>0</v>
      </c>
      <c r="F132" s="47">
        <f>F109+F112+F113+F124+F125</f>
        <v>5023717.6</v>
      </c>
      <c r="G132" s="47">
        <f>G109+G112+G113+G124+G125</f>
        <v>0</v>
      </c>
      <c r="H132" s="20"/>
      <c r="I132" s="238"/>
      <c r="J132" s="41"/>
      <c r="K132" s="45"/>
      <c r="L132" s="41"/>
    </row>
    <row r="133" spans="1:12" s="3" customFormat="1" ht="18.75" customHeight="1">
      <c r="A133" s="239"/>
      <c r="B133" s="240"/>
      <c r="C133" s="241"/>
      <c r="D133" s="27"/>
      <c r="E133" s="27"/>
      <c r="F133" s="27"/>
      <c r="G133" s="27"/>
      <c r="H133" s="20"/>
      <c r="I133" s="238"/>
      <c r="J133" s="41"/>
      <c r="K133" s="45"/>
      <c r="L133" s="41"/>
    </row>
    <row r="134" spans="1:12" s="3" customFormat="1" ht="15.75" customHeight="1">
      <c r="A134" s="239"/>
      <c r="B134" s="240"/>
      <c r="C134" s="241"/>
      <c r="D134" s="27"/>
      <c r="E134" s="27"/>
      <c r="F134" s="27"/>
      <c r="G134" s="27"/>
      <c r="H134" s="20"/>
      <c r="I134" s="238"/>
      <c r="J134" s="41"/>
      <c r="K134" s="45"/>
      <c r="L134" s="41"/>
    </row>
    <row r="135" spans="1:12" ht="18.75">
      <c r="A135" s="225" t="s">
        <v>85</v>
      </c>
      <c r="B135" s="203"/>
      <c r="C135" s="227"/>
      <c r="D135" s="18"/>
      <c r="E135" s="18"/>
      <c r="F135" s="18"/>
      <c r="G135" s="18"/>
      <c r="H135" s="21"/>
      <c r="I135" s="212"/>
      <c r="J135" s="39"/>
      <c r="K135" s="228"/>
      <c r="L135" s="40"/>
    </row>
    <row r="136" spans="1:12" ht="14.25" customHeight="1">
      <c r="A136" s="225"/>
      <c r="B136" s="203"/>
      <c r="C136" s="227"/>
      <c r="D136" s="18"/>
      <c r="E136" s="18"/>
      <c r="F136" s="18"/>
      <c r="G136" s="18"/>
      <c r="H136" s="21"/>
      <c r="I136" s="212"/>
      <c r="J136" s="39"/>
      <c r="K136" s="228"/>
      <c r="L136" s="40"/>
    </row>
    <row r="137" spans="1:12" ht="14.25" customHeight="1">
      <c r="A137" s="225"/>
      <c r="B137" s="226"/>
      <c r="C137" s="227"/>
      <c r="D137" s="18"/>
      <c r="E137" s="18"/>
      <c r="F137" s="18"/>
      <c r="G137" s="18"/>
      <c r="H137" s="21"/>
      <c r="I137" s="212"/>
      <c r="J137" s="39"/>
      <c r="K137" s="228"/>
      <c r="L137" s="40"/>
    </row>
    <row r="138" spans="1:12" ht="18.75">
      <c r="A138" s="230" t="s">
        <v>220</v>
      </c>
      <c r="B138" s="226"/>
      <c r="C138" s="231"/>
      <c r="D138" s="19"/>
      <c r="E138" s="19"/>
      <c r="F138" s="19"/>
      <c r="G138" s="19"/>
      <c r="H138" s="17"/>
      <c r="I138" s="212"/>
      <c r="J138" s="223"/>
      <c r="K138" s="206"/>
      <c r="L138" s="37"/>
    </row>
    <row r="139" spans="1:12" ht="18.75">
      <c r="A139" s="230"/>
      <c r="B139" s="230"/>
      <c r="C139" s="231"/>
      <c r="D139" s="19"/>
      <c r="E139" s="19"/>
      <c r="F139" s="19"/>
      <c r="G139" s="19"/>
      <c r="H139" s="17"/>
      <c r="I139" s="212"/>
      <c r="J139" s="223"/>
      <c r="K139" s="206"/>
      <c r="L139" s="37"/>
    </row>
    <row r="140" spans="1:12" ht="18.75">
      <c r="A140" s="242"/>
      <c r="B140" s="171"/>
      <c r="C140" s="243"/>
      <c r="D140" s="10" t="s">
        <v>75</v>
      </c>
      <c r="E140" s="11"/>
      <c r="F140" s="10" t="s">
        <v>143</v>
      </c>
      <c r="G140" s="11"/>
      <c r="H140" s="17"/>
      <c r="I140" s="212"/>
      <c r="J140" s="223"/>
      <c r="K140" s="206"/>
      <c r="L140" s="37"/>
    </row>
    <row r="141" spans="1:12" ht="13.5" customHeight="1">
      <c r="A141" s="244"/>
      <c r="B141" s="173"/>
      <c r="C141" s="245"/>
      <c r="D141" s="12" t="s">
        <v>78</v>
      </c>
      <c r="E141" s="11" t="s">
        <v>77</v>
      </c>
      <c r="F141" s="12" t="s">
        <v>78</v>
      </c>
      <c r="G141" s="11" t="s">
        <v>77</v>
      </c>
      <c r="H141" s="17"/>
      <c r="I141" s="228"/>
      <c r="J141" s="223"/>
      <c r="K141" s="206"/>
      <c r="L141" s="37"/>
    </row>
    <row r="142" spans="1:12" ht="27.75" customHeight="1">
      <c r="A142" s="246" t="s">
        <v>80</v>
      </c>
      <c r="B142" s="247" t="s">
        <v>86</v>
      </c>
      <c r="C142" s="248" t="s">
        <v>81</v>
      </c>
      <c r="D142" s="249" t="s">
        <v>82</v>
      </c>
      <c r="E142" s="250" t="s">
        <v>83</v>
      </c>
      <c r="F142" s="249" t="s">
        <v>82</v>
      </c>
      <c r="G142" s="250" t="s">
        <v>83</v>
      </c>
      <c r="H142" s="17"/>
      <c r="I142" s="212"/>
      <c r="J142" s="223"/>
      <c r="K142" s="206"/>
      <c r="L142" s="37"/>
    </row>
    <row r="143" spans="1:12" s="48" customFormat="1" ht="20.25" customHeight="1">
      <c r="A143" s="661">
        <v>700</v>
      </c>
      <c r="B143" s="424">
        <v>70005</v>
      </c>
      <c r="C143" s="662"/>
      <c r="D143" s="46"/>
      <c r="E143" s="46"/>
      <c r="F143" s="46">
        <f>SUM(F144:F148)</f>
        <v>213159.34</v>
      </c>
      <c r="G143" s="46"/>
      <c r="I143" s="49"/>
      <c r="J143" s="49"/>
      <c r="K143" s="49"/>
      <c r="L143" s="49"/>
    </row>
    <row r="144" spans="1:12" s="429" customFormat="1" ht="20.25" customHeight="1">
      <c r="A144" s="426"/>
      <c r="B144" s="427"/>
      <c r="C144" s="636">
        <v>4010</v>
      </c>
      <c r="D144" s="428"/>
      <c r="E144" s="428"/>
      <c r="F144" s="428">
        <v>163245</v>
      </c>
      <c r="G144" s="428"/>
      <c r="I144" s="430"/>
      <c r="J144" s="430"/>
      <c r="K144" s="430"/>
      <c r="L144" s="430"/>
    </row>
    <row r="145" spans="1:12" s="429" customFormat="1" ht="20.25" customHeight="1">
      <c r="A145" s="431"/>
      <c r="B145" s="432"/>
      <c r="C145" s="636">
        <v>4040</v>
      </c>
      <c r="D145" s="428"/>
      <c r="E145" s="428"/>
      <c r="F145" s="428">
        <v>13622</v>
      </c>
      <c r="G145" s="428"/>
      <c r="I145" s="430"/>
      <c r="J145" s="430"/>
      <c r="K145" s="430"/>
      <c r="L145" s="430"/>
    </row>
    <row r="146" spans="1:12" s="429" customFormat="1" ht="20.25" customHeight="1">
      <c r="A146" s="431"/>
      <c r="B146" s="432"/>
      <c r="C146" s="636">
        <v>4110</v>
      </c>
      <c r="D146" s="428"/>
      <c r="E146" s="428"/>
      <c r="F146" s="428">
        <v>31772</v>
      </c>
      <c r="G146" s="428"/>
      <c r="I146" s="430"/>
      <c r="J146" s="430"/>
      <c r="K146" s="430"/>
      <c r="L146" s="430"/>
    </row>
    <row r="147" spans="1:12" s="429" customFormat="1" ht="20.25" customHeight="1">
      <c r="A147" s="431"/>
      <c r="B147" s="432"/>
      <c r="C147" s="636">
        <v>4120</v>
      </c>
      <c r="D147" s="428"/>
      <c r="E147" s="428"/>
      <c r="F147" s="428">
        <v>4045</v>
      </c>
      <c r="G147" s="428"/>
      <c r="I147" s="430"/>
      <c r="J147" s="430"/>
      <c r="K147" s="430"/>
      <c r="L147" s="430"/>
    </row>
    <row r="148" spans="1:12" s="429" customFormat="1" ht="20.25" customHeight="1">
      <c r="A148" s="431"/>
      <c r="B148" s="432"/>
      <c r="C148" s="636">
        <v>4440</v>
      </c>
      <c r="D148" s="428"/>
      <c r="E148" s="428"/>
      <c r="F148" s="428">
        <v>475.34</v>
      </c>
      <c r="G148" s="428"/>
      <c r="I148" s="430"/>
      <c r="J148" s="430"/>
      <c r="K148" s="430"/>
      <c r="L148" s="430"/>
    </row>
    <row r="149" spans="1:12" s="48" customFormat="1" ht="20.25" customHeight="1">
      <c r="A149" s="456">
        <v>750</v>
      </c>
      <c r="B149" s="30">
        <v>75011</v>
      </c>
      <c r="C149" s="439"/>
      <c r="D149" s="46">
        <f>SUM(D150:D154)</f>
        <v>213159.34</v>
      </c>
      <c r="E149" s="46"/>
      <c r="F149" s="46"/>
      <c r="G149" s="46"/>
      <c r="I149" s="49"/>
      <c r="J149" s="49"/>
      <c r="K149" s="49"/>
      <c r="L149" s="49"/>
    </row>
    <row r="150" spans="1:12" s="429" customFormat="1" ht="20.25" customHeight="1">
      <c r="A150" s="431"/>
      <c r="B150" s="432"/>
      <c r="C150" s="636">
        <v>4010</v>
      </c>
      <c r="D150" s="428">
        <v>163245</v>
      </c>
      <c r="E150" s="428"/>
      <c r="F150" s="428"/>
      <c r="G150" s="428"/>
      <c r="I150" s="430"/>
      <c r="J150" s="430"/>
      <c r="K150" s="430"/>
      <c r="L150" s="430"/>
    </row>
    <row r="151" spans="1:12" s="429" customFormat="1" ht="20.25" customHeight="1">
      <c r="A151" s="431"/>
      <c r="B151" s="432"/>
      <c r="C151" s="636">
        <v>4040</v>
      </c>
      <c r="D151" s="428">
        <v>13622</v>
      </c>
      <c r="E151" s="428"/>
      <c r="F151" s="428"/>
      <c r="G151" s="428"/>
      <c r="I151" s="430"/>
      <c r="J151" s="430"/>
      <c r="K151" s="430"/>
      <c r="L151" s="430"/>
    </row>
    <row r="152" spans="1:12" s="429" customFormat="1" ht="20.25" customHeight="1">
      <c r="A152" s="431"/>
      <c r="B152" s="432"/>
      <c r="C152" s="636">
        <v>4110</v>
      </c>
      <c r="D152" s="428">
        <v>31772</v>
      </c>
      <c r="E152" s="428"/>
      <c r="F152" s="428"/>
      <c r="G152" s="428"/>
      <c r="I152" s="430"/>
      <c r="J152" s="430"/>
      <c r="K152" s="430"/>
      <c r="L152" s="430"/>
    </row>
    <row r="153" spans="1:12" s="429" customFormat="1" ht="20.25" customHeight="1">
      <c r="A153" s="431"/>
      <c r="B153" s="432"/>
      <c r="C153" s="636">
        <v>4120</v>
      </c>
      <c r="D153" s="428">
        <v>4045</v>
      </c>
      <c r="E153" s="428"/>
      <c r="F153" s="428"/>
      <c r="G153" s="428"/>
      <c r="I153" s="430"/>
      <c r="J153" s="430"/>
      <c r="K153" s="430"/>
      <c r="L153" s="430"/>
    </row>
    <row r="154" spans="1:12" s="429" customFormat="1" ht="20.25" customHeight="1">
      <c r="A154" s="431"/>
      <c r="B154" s="432"/>
      <c r="C154" s="636">
        <v>4440</v>
      </c>
      <c r="D154" s="665">
        <v>475.34</v>
      </c>
      <c r="E154" s="428"/>
      <c r="F154" s="428"/>
      <c r="G154" s="428"/>
      <c r="I154" s="430"/>
      <c r="J154" s="430"/>
      <c r="K154" s="430"/>
      <c r="L154" s="430"/>
    </row>
    <row r="155" spans="1:12" s="48" customFormat="1" ht="18.75" customHeight="1">
      <c r="A155" s="456">
        <v>758</v>
      </c>
      <c r="B155" s="30">
        <v>75818</v>
      </c>
      <c r="C155" s="30">
        <v>4810</v>
      </c>
      <c r="D155" s="46">
        <v>50000</v>
      </c>
      <c r="E155" s="46"/>
      <c r="F155" s="46"/>
      <c r="G155" s="46"/>
      <c r="I155" s="49"/>
      <c r="J155" s="49"/>
      <c r="K155" s="49"/>
      <c r="L155" s="49"/>
    </row>
    <row r="156" spans="1:12" s="48" customFormat="1" ht="18.75" customHeight="1">
      <c r="A156" s="425">
        <v>801</v>
      </c>
      <c r="B156" s="425"/>
      <c r="D156" s="454">
        <f>D157+D160+D171</f>
        <v>22153</v>
      </c>
      <c r="E156" s="46"/>
      <c r="F156" s="454">
        <f>F157+F160+F171</f>
        <v>290</v>
      </c>
      <c r="G156" s="46"/>
      <c r="I156" s="49"/>
      <c r="J156" s="49"/>
      <c r="K156" s="49"/>
      <c r="L156" s="49"/>
    </row>
    <row r="157" spans="1:12" s="429" customFormat="1" ht="18.75" customHeight="1">
      <c r="A157" s="426"/>
      <c r="B157" s="438">
        <v>80120</v>
      </c>
      <c r="C157" s="438"/>
      <c r="D157" s="428">
        <f>SUM(D158:D159)</f>
        <v>340</v>
      </c>
      <c r="E157" s="428"/>
      <c r="F157" s="428"/>
      <c r="G157" s="428"/>
      <c r="I157" s="430"/>
      <c r="J157" s="430"/>
      <c r="K157" s="430"/>
      <c r="L157" s="430"/>
    </row>
    <row r="158" spans="1:12" s="429" customFormat="1" ht="18.75" customHeight="1">
      <c r="A158" s="431"/>
      <c r="B158" s="432"/>
      <c r="C158" s="438">
        <v>4300</v>
      </c>
      <c r="D158" s="428">
        <v>330</v>
      </c>
      <c r="E158" s="428"/>
      <c r="F158" s="428"/>
      <c r="G158" s="428"/>
      <c r="I158" s="430"/>
      <c r="J158" s="430"/>
      <c r="K158" s="430"/>
      <c r="L158" s="430"/>
    </row>
    <row r="159" spans="1:12" s="429" customFormat="1" ht="18.75" customHeight="1">
      <c r="A159" s="431"/>
      <c r="B159" s="432"/>
      <c r="C159" s="438">
        <v>4520</v>
      </c>
      <c r="D159" s="428">
        <v>10</v>
      </c>
      <c r="E159" s="428"/>
      <c r="F159" s="428"/>
      <c r="G159" s="428"/>
      <c r="I159" s="430"/>
      <c r="J159" s="430"/>
      <c r="K159" s="430"/>
      <c r="L159" s="430"/>
    </row>
    <row r="160" spans="1:12" s="429" customFormat="1" ht="18.75" customHeight="1">
      <c r="A160" s="431"/>
      <c r="B160" s="438">
        <v>80130</v>
      </c>
      <c r="C160" s="438"/>
      <c r="D160" s="428">
        <f>SUM(D161:D170)</f>
        <v>21813</v>
      </c>
      <c r="E160" s="428"/>
      <c r="F160" s="428"/>
      <c r="G160" s="428"/>
      <c r="I160" s="430"/>
      <c r="J160" s="430"/>
      <c r="K160" s="430"/>
      <c r="L160" s="430"/>
    </row>
    <row r="161" spans="1:12" s="429" customFormat="1" ht="18.75" customHeight="1">
      <c r="A161" s="431"/>
      <c r="B161" s="432"/>
      <c r="C161" s="438">
        <v>3020</v>
      </c>
      <c r="D161" s="428">
        <v>230</v>
      </c>
      <c r="E161" s="428"/>
      <c r="F161" s="428"/>
      <c r="G161" s="428"/>
      <c r="I161" s="430"/>
      <c r="J161" s="430"/>
      <c r="K161" s="430"/>
      <c r="L161" s="430"/>
    </row>
    <row r="162" spans="1:12" s="429" customFormat="1" ht="18.75" customHeight="1">
      <c r="A162" s="431"/>
      <c r="B162" s="432"/>
      <c r="C162" s="438">
        <v>4010</v>
      </c>
      <c r="D162" s="428">
        <v>17000</v>
      </c>
      <c r="E162" s="428"/>
      <c r="F162" s="428"/>
      <c r="G162" s="428"/>
      <c r="I162" s="430"/>
      <c r="J162" s="430"/>
      <c r="K162" s="430"/>
      <c r="L162" s="430"/>
    </row>
    <row r="163" spans="1:12" s="429" customFormat="1" ht="18.75" customHeight="1">
      <c r="A163" s="431"/>
      <c r="B163" s="432"/>
      <c r="C163" s="438">
        <v>4110</v>
      </c>
      <c r="D163" s="428">
        <v>2900</v>
      </c>
      <c r="E163" s="428"/>
      <c r="F163" s="428"/>
      <c r="G163" s="428"/>
      <c r="I163" s="430"/>
      <c r="J163" s="430"/>
      <c r="K163" s="430"/>
      <c r="L163" s="430"/>
    </row>
    <row r="164" spans="1:12" s="429" customFormat="1" ht="18.75" customHeight="1">
      <c r="A164" s="431"/>
      <c r="B164" s="432"/>
      <c r="C164" s="438">
        <v>4120</v>
      </c>
      <c r="D164" s="428">
        <v>400</v>
      </c>
      <c r="E164" s="428"/>
      <c r="F164" s="428"/>
      <c r="G164" s="428"/>
      <c r="I164" s="430"/>
      <c r="J164" s="430"/>
      <c r="K164" s="430"/>
      <c r="L164" s="430"/>
    </row>
    <row r="165" spans="1:12" s="429" customFormat="1" ht="18.75" customHeight="1">
      <c r="A165" s="431"/>
      <c r="B165" s="432"/>
      <c r="C165" s="438">
        <v>4210</v>
      </c>
      <c r="D165" s="428">
        <v>360</v>
      </c>
      <c r="E165" s="428"/>
      <c r="F165" s="428"/>
      <c r="G165" s="428"/>
      <c r="I165" s="430"/>
      <c r="J165" s="430"/>
      <c r="K165" s="430"/>
      <c r="L165" s="430"/>
    </row>
    <row r="166" spans="1:12" s="429" customFormat="1" ht="18.75" customHeight="1">
      <c r="A166" s="431"/>
      <c r="B166" s="432"/>
      <c r="C166" s="438">
        <v>4240</v>
      </c>
      <c r="D166" s="428">
        <v>210</v>
      </c>
      <c r="E166" s="428"/>
      <c r="F166" s="428"/>
      <c r="G166" s="428"/>
      <c r="I166" s="430"/>
      <c r="J166" s="430"/>
      <c r="K166" s="430"/>
      <c r="L166" s="430"/>
    </row>
    <row r="167" spans="1:12" s="429" customFormat="1" ht="18.75" customHeight="1">
      <c r="A167" s="431"/>
      <c r="B167" s="432"/>
      <c r="C167" s="438">
        <v>4280</v>
      </c>
      <c r="D167" s="428">
        <v>60</v>
      </c>
      <c r="E167" s="428"/>
      <c r="F167" s="428"/>
      <c r="G167" s="428"/>
      <c r="I167" s="430"/>
      <c r="J167" s="430"/>
      <c r="K167" s="430"/>
      <c r="L167" s="430"/>
    </row>
    <row r="168" spans="1:12" s="429" customFormat="1" ht="18.75" customHeight="1">
      <c r="A168" s="431"/>
      <c r="B168" s="432"/>
      <c r="C168" s="438">
        <v>4430</v>
      </c>
      <c r="D168" s="428">
        <v>60</v>
      </c>
      <c r="E168" s="428"/>
      <c r="F168" s="428"/>
      <c r="G168" s="428"/>
      <c r="I168" s="430"/>
      <c r="J168" s="430"/>
      <c r="K168" s="430"/>
      <c r="L168" s="430"/>
    </row>
    <row r="169" spans="1:12" s="429" customFormat="1" ht="18.75" customHeight="1">
      <c r="A169" s="431"/>
      <c r="B169" s="432"/>
      <c r="C169" s="438">
        <v>4440</v>
      </c>
      <c r="D169" s="428">
        <v>583</v>
      </c>
      <c r="E169" s="428"/>
      <c r="F169" s="428"/>
      <c r="G169" s="428"/>
      <c r="I169" s="430"/>
      <c r="J169" s="430"/>
      <c r="K169" s="430"/>
      <c r="L169" s="430"/>
    </row>
    <row r="170" spans="1:12" s="429" customFormat="1" ht="18.75" customHeight="1">
      <c r="A170" s="431"/>
      <c r="B170" s="432"/>
      <c r="C170" s="427">
        <v>4480</v>
      </c>
      <c r="D170" s="428">
        <v>10</v>
      </c>
      <c r="E170" s="428"/>
      <c r="F170" s="428"/>
      <c r="G170" s="428"/>
      <c r="I170" s="430"/>
      <c r="J170" s="430"/>
      <c r="K170" s="430"/>
      <c r="L170" s="430"/>
    </row>
    <row r="171" spans="1:12" s="429" customFormat="1" ht="18.75" customHeight="1">
      <c r="A171" s="431"/>
      <c r="B171" s="438">
        <v>80150</v>
      </c>
      <c r="C171" s="438"/>
      <c r="D171" s="428"/>
      <c r="E171" s="428"/>
      <c r="F171" s="428">
        <f>SUM(F172:F173)</f>
        <v>290</v>
      </c>
      <c r="G171" s="428"/>
      <c r="I171" s="430"/>
      <c r="J171" s="430"/>
      <c r="K171" s="430"/>
      <c r="L171" s="430"/>
    </row>
    <row r="172" spans="1:12" s="429" customFormat="1" ht="18.75" customHeight="1">
      <c r="A172" s="431"/>
      <c r="B172" s="432"/>
      <c r="C172" s="434">
        <v>4270</v>
      </c>
      <c r="D172" s="428"/>
      <c r="E172" s="428"/>
      <c r="F172" s="428">
        <v>280</v>
      </c>
      <c r="G172" s="428"/>
      <c r="I172" s="430"/>
      <c r="J172" s="430"/>
      <c r="K172" s="430"/>
      <c r="L172" s="430"/>
    </row>
    <row r="173" spans="1:12" s="429" customFormat="1" ht="18.75" customHeight="1">
      <c r="A173" s="431"/>
      <c r="B173" s="432"/>
      <c r="C173" s="427">
        <v>4360</v>
      </c>
      <c r="D173" s="428"/>
      <c r="E173" s="428"/>
      <c r="F173" s="428">
        <v>10</v>
      </c>
      <c r="G173" s="428"/>
      <c r="I173" s="430"/>
      <c r="J173" s="430"/>
      <c r="K173" s="430"/>
      <c r="L173" s="430"/>
    </row>
    <row r="174" spans="1:12" s="48" customFormat="1" ht="18.75" customHeight="1">
      <c r="A174" s="30">
        <v>852</v>
      </c>
      <c r="B174" s="30">
        <v>85204</v>
      </c>
      <c r="C174" s="30">
        <v>4330</v>
      </c>
      <c r="D174" s="46">
        <v>66000</v>
      </c>
      <c r="E174" s="46"/>
      <c r="F174" s="46"/>
      <c r="G174" s="46"/>
      <c r="I174" s="49"/>
      <c r="J174" s="49"/>
      <c r="K174" s="49"/>
      <c r="L174" s="49"/>
    </row>
    <row r="175" spans="1:12" s="48" customFormat="1" ht="18.75" customHeight="1">
      <c r="A175" s="30">
        <v>854</v>
      </c>
      <c r="B175" s="30"/>
      <c r="C175" s="30"/>
      <c r="D175" s="46">
        <f>D176</f>
        <v>290</v>
      </c>
      <c r="E175" s="46"/>
      <c r="F175" s="46">
        <f>F176</f>
        <v>22153</v>
      </c>
      <c r="G175" s="46"/>
      <c r="I175" s="49"/>
      <c r="J175" s="49"/>
      <c r="K175" s="49"/>
      <c r="L175" s="49"/>
    </row>
    <row r="176" spans="1:12" s="429" customFormat="1" ht="18.75" customHeight="1">
      <c r="A176" s="431"/>
      <c r="B176" s="438">
        <v>85401</v>
      </c>
      <c r="C176" s="434"/>
      <c r="D176" s="428">
        <f>SUM(D177:D190)</f>
        <v>290</v>
      </c>
      <c r="E176" s="428"/>
      <c r="F176" s="428">
        <f>SUM(F177:F190)</f>
        <v>22153</v>
      </c>
      <c r="G176" s="428"/>
      <c r="I176" s="430"/>
      <c r="J176" s="430"/>
      <c r="K176" s="430"/>
      <c r="L176" s="430"/>
    </row>
    <row r="177" spans="1:12" s="429" customFormat="1" ht="18.75" customHeight="1">
      <c r="A177" s="431"/>
      <c r="B177" s="432"/>
      <c r="C177" s="438">
        <v>3020</v>
      </c>
      <c r="D177" s="472"/>
      <c r="E177" s="428"/>
      <c r="F177" s="428">
        <v>230</v>
      </c>
      <c r="G177" s="428"/>
      <c r="I177" s="430"/>
      <c r="J177" s="430"/>
      <c r="K177" s="430"/>
      <c r="L177" s="430"/>
    </row>
    <row r="178" spans="1:12" s="429" customFormat="1" ht="18.75" customHeight="1">
      <c r="A178" s="431"/>
      <c r="B178" s="432"/>
      <c r="C178" s="438">
        <v>4010</v>
      </c>
      <c r="D178" s="472"/>
      <c r="E178" s="428"/>
      <c r="F178" s="428">
        <v>17000</v>
      </c>
      <c r="G178" s="428"/>
      <c r="I178" s="430"/>
      <c r="J178" s="430"/>
      <c r="K178" s="430"/>
      <c r="L178" s="430"/>
    </row>
    <row r="179" spans="1:12" s="429" customFormat="1" ht="18.75" customHeight="1">
      <c r="A179" s="431"/>
      <c r="B179" s="432"/>
      <c r="C179" s="438">
        <v>4110</v>
      </c>
      <c r="D179" s="472"/>
      <c r="E179" s="428"/>
      <c r="F179" s="428">
        <v>2900</v>
      </c>
      <c r="G179" s="428"/>
      <c r="I179" s="430"/>
      <c r="J179" s="430"/>
      <c r="K179" s="430"/>
      <c r="L179" s="430"/>
    </row>
    <row r="180" spans="1:12" s="429" customFormat="1" ht="18.75" customHeight="1">
      <c r="A180" s="431"/>
      <c r="B180" s="432"/>
      <c r="C180" s="438">
        <v>4120</v>
      </c>
      <c r="D180" s="472"/>
      <c r="E180" s="428"/>
      <c r="F180" s="428">
        <v>400</v>
      </c>
      <c r="G180" s="428"/>
      <c r="I180" s="430"/>
      <c r="J180" s="430"/>
      <c r="K180" s="430"/>
      <c r="L180" s="430"/>
    </row>
    <row r="181" spans="1:12" s="429" customFormat="1" ht="18.75" customHeight="1">
      <c r="A181" s="431"/>
      <c r="B181" s="432"/>
      <c r="C181" s="438">
        <v>4210</v>
      </c>
      <c r="D181" s="472"/>
      <c r="E181" s="428"/>
      <c r="F181" s="428">
        <v>360</v>
      </c>
      <c r="G181" s="428"/>
      <c r="I181" s="430"/>
      <c r="J181" s="430"/>
      <c r="K181" s="430"/>
      <c r="L181" s="430"/>
    </row>
    <row r="182" spans="1:12" s="429" customFormat="1" ht="18.75" customHeight="1">
      <c r="A182" s="431"/>
      <c r="B182" s="432"/>
      <c r="C182" s="438">
        <v>4240</v>
      </c>
      <c r="D182" s="472"/>
      <c r="E182" s="428"/>
      <c r="F182" s="428">
        <v>210</v>
      </c>
      <c r="G182" s="428"/>
      <c r="I182" s="430"/>
      <c r="J182" s="430"/>
      <c r="K182" s="430"/>
      <c r="L182" s="430"/>
    </row>
    <row r="183" spans="1:12" s="429" customFormat="1" ht="18.75" customHeight="1">
      <c r="A183" s="431"/>
      <c r="B183" s="432"/>
      <c r="C183" s="438">
        <v>4270</v>
      </c>
      <c r="D183" s="428">
        <v>280</v>
      </c>
      <c r="E183" s="428"/>
      <c r="F183" s="428"/>
      <c r="G183" s="428"/>
      <c r="I183" s="430"/>
      <c r="J183" s="430"/>
      <c r="K183" s="430"/>
      <c r="L183" s="430"/>
    </row>
    <row r="184" spans="1:12" s="429" customFormat="1" ht="18.75" customHeight="1">
      <c r="A184" s="431"/>
      <c r="B184" s="432"/>
      <c r="C184" s="438">
        <v>4280</v>
      </c>
      <c r="D184" s="428"/>
      <c r="E184" s="428"/>
      <c r="F184" s="428">
        <v>60</v>
      </c>
      <c r="G184" s="428"/>
      <c r="I184" s="430"/>
      <c r="J184" s="430"/>
      <c r="K184" s="430"/>
      <c r="L184" s="430"/>
    </row>
    <row r="185" spans="1:12" s="429" customFormat="1" ht="18.75" customHeight="1">
      <c r="A185" s="431"/>
      <c r="B185" s="432"/>
      <c r="C185" s="438">
        <v>4300</v>
      </c>
      <c r="D185" s="428"/>
      <c r="E185" s="428"/>
      <c r="F185" s="428">
        <v>330</v>
      </c>
      <c r="G185" s="428"/>
      <c r="I185" s="430"/>
      <c r="J185" s="430"/>
      <c r="K185" s="430"/>
      <c r="L185" s="430"/>
    </row>
    <row r="186" spans="1:12" s="429" customFormat="1" ht="18.75" customHeight="1">
      <c r="A186" s="431"/>
      <c r="B186" s="432"/>
      <c r="C186" s="438">
        <v>4360</v>
      </c>
      <c r="D186" s="428">
        <v>10</v>
      </c>
      <c r="E186" s="428"/>
      <c r="F186" s="428"/>
      <c r="G186" s="428"/>
      <c r="I186" s="430"/>
      <c r="J186" s="430"/>
      <c r="K186" s="430"/>
      <c r="L186" s="430"/>
    </row>
    <row r="187" spans="1:12" s="429" customFormat="1" ht="18.75" customHeight="1">
      <c r="A187" s="431"/>
      <c r="B187" s="432"/>
      <c r="C187" s="438">
        <v>4430</v>
      </c>
      <c r="D187" s="428"/>
      <c r="E187" s="428"/>
      <c r="F187" s="428">
        <v>60</v>
      </c>
      <c r="G187" s="428"/>
      <c r="I187" s="430"/>
      <c r="J187" s="430"/>
      <c r="K187" s="430"/>
      <c r="L187" s="430"/>
    </row>
    <row r="188" spans="1:12" s="429" customFormat="1" ht="18.75" customHeight="1">
      <c r="A188" s="431"/>
      <c r="B188" s="432"/>
      <c r="C188" s="438">
        <v>4440</v>
      </c>
      <c r="D188" s="428"/>
      <c r="E188" s="428"/>
      <c r="F188" s="428">
        <v>583</v>
      </c>
      <c r="G188" s="428"/>
      <c r="I188" s="430"/>
      <c r="J188" s="430"/>
      <c r="K188" s="430"/>
      <c r="L188" s="430"/>
    </row>
    <row r="189" spans="1:12" s="429" customFormat="1" ht="18.75" customHeight="1">
      <c r="A189" s="431"/>
      <c r="B189" s="432"/>
      <c r="C189" s="438">
        <v>4480</v>
      </c>
      <c r="D189" s="428"/>
      <c r="E189" s="428"/>
      <c r="F189" s="428">
        <v>10</v>
      </c>
      <c r="G189" s="428"/>
      <c r="I189" s="430"/>
      <c r="J189" s="430"/>
      <c r="K189" s="430"/>
      <c r="L189" s="430"/>
    </row>
    <row r="190" spans="1:12" s="429" customFormat="1" ht="18.75" customHeight="1">
      <c r="A190" s="433"/>
      <c r="B190" s="434"/>
      <c r="C190" s="438">
        <v>4520</v>
      </c>
      <c r="D190" s="428"/>
      <c r="E190" s="428"/>
      <c r="F190" s="428">
        <v>10</v>
      </c>
      <c r="G190" s="428"/>
      <c r="I190" s="430"/>
      <c r="J190" s="430"/>
      <c r="K190" s="430"/>
      <c r="L190" s="430"/>
    </row>
    <row r="191" spans="1:12" s="3" customFormat="1" ht="21.75" customHeight="1">
      <c r="A191" s="235" t="s">
        <v>84</v>
      </c>
      <c r="B191" s="236"/>
      <c r="C191" s="183"/>
      <c r="D191" s="47">
        <f>D143+D149+D155+D156+D174+D175</f>
        <v>351602.33999999997</v>
      </c>
      <c r="E191" s="47">
        <f>E143+E149+E155+E156+E174+E175</f>
        <v>0</v>
      </c>
      <c r="F191" s="47">
        <f>F143+F149+F155+F156+F174+F175</f>
        <v>235602.34</v>
      </c>
      <c r="G191" s="47">
        <f>G143+G149+G155+G156+G174+G175</f>
        <v>0</v>
      </c>
      <c r="H191" s="20"/>
      <c r="I191" s="238"/>
      <c r="J191" s="45"/>
      <c r="K191" s="45"/>
      <c r="L191" s="41"/>
    </row>
    <row r="192" spans="1:12" s="3" customFormat="1" ht="21.75" customHeight="1">
      <c r="A192" s="239"/>
      <c r="B192" s="240"/>
      <c r="C192" s="240"/>
      <c r="D192" s="27"/>
      <c r="E192" s="27"/>
      <c r="F192" s="27"/>
      <c r="G192" s="27"/>
      <c r="H192" s="20"/>
      <c r="I192" s="238"/>
      <c r="J192" s="45"/>
      <c r="K192" s="45"/>
      <c r="L192" s="41"/>
    </row>
    <row r="193" spans="1:12" s="3" customFormat="1" ht="21.75" customHeight="1">
      <c r="A193" s="239"/>
      <c r="B193" s="240"/>
      <c r="C193" s="240"/>
      <c r="D193" s="27"/>
      <c r="E193" s="27"/>
      <c r="F193" s="27"/>
      <c r="G193" s="27"/>
      <c r="H193" s="20"/>
      <c r="I193" s="238"/>
      <c r="J193" s="45"/>
      <c r="K193" s="45"/>
      <c r="L193" s="41"/>
    </row>
    <row r="194" spans="1:12" s="3" customFormat="1" ht="21.75" customHeight="1">
      <c r="A194" s="15" t="s">
        <v>305</v>
      </c>
      <c r="B194" s="240"/>
      <c r="C194" s="240"/>
      <c r="D194" s="27"/>
      <c r="E194" s="27"/>
      <c r="F194" s="27"/>
      <c r="G194" s="27"/>
      <c r="H194" s="20"/>
      <c r="I194" s="238"/>
      <c r="J194" s="45"/>
      <c r="K194" s="45"/>
      <c r="L194" s="41"/>
    </row>
    <row r="195" spans="1:12" s="3" customFormat="1" ht="18.75" customHeight="1">
      <c r="A195" s="15"/>
      <c r="B195" s="240"/>
      <c r="C195" s="240"/>
      <c r="D195" s="27"/>
      <c r="E195" s="27"/>
      <c r="F195" s="27"/>
      <c r="G195" s="27"/>
      <c r="H195" s="20"/>
      <c r="I195" s="238"/>
      <c r="J195" s="45"/>
      <c r="K195" s="45"/>
      <c r="L195" s="41"/>
    </row>
    <row r="196" spans="1:12" s="3" customFormat="1" ht="21.75" customHeight="1">
      <c r="A196" s="654" t="s">
        <v>306</v>
      </c>
      <c r="B196" s="240"/>
      <c r="C196" s="240"/>
      <c r="D196" s="27"/>
      <c r="E196" s="27"/>
      <c r="F196" s="27"/>
      <c r="G196" s="27"/>
      <c r="H196" s="20"/>
      <c r="I196" s="238"/>
      <c r="J196" s="45"/>
      <c r="K196" s="45"/>
      <c r="L196" s="41"/>
    </row>
    <row r="197" spans="1:12" s="3" customFormat="1" ht="21.75" customHeight="1">
      <c r="A197" s="654" t="s">
        <v>307</v>
      </c>
      <c r="B197" s="240"/>
      <c r="C197" s="240"/>
      <c r="D197" s="27"/>
      <c r="E197" s="27"/>
      <c r="F197" s="27"/>
      <c r="G197" s="27"/>
      <c r="H197" s="20"/>
      <c r="I197" s="238"/>
      <c r="J197" s="45"/>
      <c r="K197" s="45"/>
      <c r="L197" s="41"/>
    </row>
    <row r="198" spans="1:12" s="3" customFormat="1" ht="21.75" customHeight="1">
      <c r="A198" s="655" t="s">
        <v>308</v>
      </c>
      <c r="B198" s="656"/>
      <c r="C198" s="656"/>
      <c r="D198" s="657"/>
      <c r="E198" s="658">
        <f>2722016-35000</f>
        <v>2687016</v>
      </c>
      <c r="F198" s="658" t="s">
        <v>309</v>
      </c>
      <c r="G198" s="658"/>
      <c r="H198" s="20"/>
      <c r="I198" s="238"/>
      <c r="J198" s="45"/>
      <c r="K198" s="45"/>
      <c r="L198" s="41"/>
    </row>
    <row r="199" spans="1:12" s="3" customFormat="1" ht="21.75" customHeight="1">
      <c r="A199" s="655" t="s">
        <v>310</v>
      </c>
      <c r="B199" s="656"/>
      <c r="C199" s="656"/>
      <c r="D199" s="657"/>
      <c r="E199" s="658">
        <f>6277984+35000</f>
        <v>6312984</v>
      </c>
      <c r="F199" s="658" t="s">
        <v>311</v>
      </c>
      <c r="G199" s="658"/>
      <c r="H199" s="20"/>
      <c r="I199" s="238"/>
      <c r="J199" s="45"/>
      <c r="K199" s="45"/>
      <c r="L199" s="41"/>
    </row>
    <row r="200" spans="1:12" s="3" customFormat="1" ht="18" customHeight="1">
      <c r="A200" s="239"/>
      <c r="B200" s="240"/>
      <c r="C200" s="240"/>
      <c r="D200" s="27"/>
      <c r="E200" s="27"/>
      <c r="F200" s="27"/>
      <c r="G200" s="27"/>
      <c r="H200" s="20"/>
      <c r="I200" s="238"/>
      <c r="J200" s="41"/>
      <c r="K200" s="45"/>
      <c r="L200" s="41"/>
    </row>
    <row r="201" spans="1:12" s="3" customFormat="1" ht="18" customHeight="1">
      <c r="A201" s="141"/>
      <c r="B201" s="240"/>
      <c r="C201" s="204"/>
      <c r="D201" s="27"/>
      <c r="E201" s="16"/>
      <c r="F201" s="27"/>
      <c r="G201" s="27"/>
      <c r="H201" s="20"/>
      <c r="I201" s="238"/>
      <c r="J201" s="41"/>
      <c r="K201" s="45"/>
      <c r="L201" s="41"/>
    </row>
    <row r="202" spans="1:12" s="3" customFormat="1" ht="21.75" customHeight="1">
      <c r="A202" s="141" t="s">
        <v>312</v>
      </c>
      <c r="B202" s="240"/>
      <c r="C202" s="204"/>
      <c r="D202" s="224"/>
      <c r="E202" s="16"/>
      <c r="F202" s="224"/>
      <c r="G202" s="27"/>
      <c r="H202" s="20"/>
      <c r="I202" s="238"/>
      <c r="J202" s="41"/>
      <c r="K202" s="45"/>
      <c r="L202" s="41"/>
    </row>
    <row r="203" spans="1:12" s="3" customFormat="1" ht="15.75" customHeight="1">
      <c r="A203" s="141"/>
      <c r="B203" s="240"/>
      <c r="C203" s="204"/>
      <c r="D203" s="16"/>
      <c r="E203" s="16"/>
      <c r="F203" s="27"/>
      <c r="G203" s="27"/>
      <c r="H203" s="20"/>
      <c r="I203" s="238"/>
      <c r="J203" s="41"/>
      <c r="K203" s="45"/>
      <c r="L203" s="41"/>
    </row>
    <row r="204" spans="1:12" s="3" customFormat="1" ht="18.75" customHeight="1">
      <c r="A204" s="252" t="s">
        <v>144</v>
      </c>
      <c r="B204" s="203"/>
      <c r="C204" s="204"/>
      <c r="D204" s="16"/>
      <c r="E204" s="16"/>
      <c r="F204" s="27"/>
      <c r="G204" s="27"/>
      <c r="H204" s="20"/>
      <c r="I204" s="238"/>
      <c r="J204" s="41"/>
      <c r="K204" s="45"/>
      <c r="L204" s="41"/>
    </row>
    <row r="205" spans="1:12" s="3" customFormat="1" ht="21" customHeight="1">
      <c r="A205" s="253" t="s">
        <v>229</v>
      </c>
      <c r="B205" s="203"/>
      <c r="C205" s="254"/>
      <c r="D205" s="22"/>
      <c r="E205" s="16"/>
      <c r="F205" s="27"/>
      <c r="G205" s="27"/>
      <c r="H205" s="20"/>
      <c r="I205" s="238"/>
      <c r="J205" s="41"/>
      <c r="K205" s="45"/>
      <c r="L205" s="41"/>
    </row>
    <row r="206" spans="1:12" s="3" customFormat="1" ht="21" customHeight="1">
      <c r="A206" s="253"/>
      <c r="B206" s="203"/>
      <c r="C206" s="254"/>
      <c r="D206" s="22"/>
      <c r="E206" s="16"/>
      <c r="F206" s="27"/>
      <c r="G206" s="27"/>
      <c r="H206" s="20"/>
      <c r="I206" s="238"/>
      <c r="J206" s="41"/>
      <c r="K206" s="45"/>
      <c r="L206" s="41"/>
    </row>
    <row r="207" spans="1:12" s="3" customFormat="1" ht="21.75" customHeight="1">
      <c r="A207" s="255" t="s">
        <v>145</v>
      </c>
      <c r="B207" s="256"/>
      <c r="C207" s="240"/>
      <c r="D207" s="98"/>
      <c r="E207" s="98"/>
      <c r="F207" s="98"/>
      <c r="G207" s="98"/>
      <c r="H207" s="99"/>
      <c r="I207" s="238"/>
      <c r="J207" s="100"/>
      <c r="K207" s="45"/>
      <c r="L207" s="100"/>
    </row>
    <row r="208" spans="1:12" s="3" customFormat="1" ht="16.5" customHeight="1">
      <c r="A208" s="255"/>
      <c r="B208" s="256"/>
      <c r="C208" s="240"/>
      <c r="D208" s="98"/>
      <c r="E208" s="98"/>
      <c r="F208" s="98"/>
      <c r="G208" s="98"/>
      <c r="H208" s="99"/>
      <c r="I208" s="238"/>
      <c r="J208" s="100"/>
      <c r="K208" s="45"/>
      <c r="L208" s="100"/>
    </row>
    <row r="209" spans="1:12" s="3" customFormat="1" ht="15" customHeight="1">
      <c r="A209" s="141"/>
      <c r="B209" s="240"/>
      <c r="C209" s="240"/>
      <c r="D209" s="98"/>
      <c r="E209" s="98"/>
      <c r="F209" s="98"/>
      <c r="G209" s="98"/>
      <c r="H209" s="99"/>
      <c r="I209" s="238"/>
      <c r="J209" s="100"/>
      <c r="K209" s="45"/>
      <c r="L209" s="100"/>
    </row>
    <row r="210" spans="1:12" s="3" customFormat="1" ht="17.25" customHeight="1">
      <c r="A210" s="257" t="s">
        <v>194</v>
      </c>
      <c r="B210" s="256"/>
      <c r="C210" s="258"/>
      <c r="D210" s="98"/>
      <c r="E210" s="98"/>
      <c r="F210" s="98"/>
      <c r="G210" s="98"/>
      <c r="H210" s="101">
        <f>H212+H216+H220</f>
        <v>106100</v>
      </c>
      <c r="I210" s="238"/>
      <c r="J210" s="100"/>
      <c r="K210" s="45"/>
      <c r="L210" s="100"/>
    </row>
    <row r="211" spans="1:12" s="3" customFormat="1" ht="16.5" customHeight="1">
      <c r="A211" s="141" t="s">
        <v>77</v>
      </c>
      <c r="B211" s="259"/>
      <c r="C211" s="260"/>
      <c r="D211" s="22"/>
      <c r="E211" s="16"/>
      <c r="F211" s="27"/>
      <c r="G211" s="27"/>
      <c r="H211" s="99"/>
      <c r="I211" s="238"/>
      <c r="J211" s="41"/>
      <c r="K211" s="45"/>
      <c r="L211" s="41"/>
    </row>
    <row r="212" spans="1:12" s="3" customFormat="1" ht="16.5" customHeight="1">
      <c r="A212" s="209" t="s">
        <v>333</v>
      </c>
      <c r="B212" s="240"/>
      <c r="C212" s="240"/>
      <c r="D212" s="98"/>
      <c r="E212" s="98"/>
      <c r="F212" s="98"/>
      <c r="G212" s="98"/>
      <c r="H212" s="25">
        <f>H214</f>
        <v>49500</v>
      </c>
      <c r="I212" s="238"/>
      <c r="J212" s="41"/>
      <c r="K212" s="45"/>
      <c r="L212" s="41"/>
    </row>
    <row r="213" spans="1:12" s="3" customFormat="1" ht="15" customHeight="1">
      <c r="A213" s="141" t="s">
        <v>77</v>
      </c>
      <c r="B213" s="240"/>
      <c r="C213" s="240"/>
      <c r="D213" s="98"/>
      <c r="E213" s="98"/>
      <c r="F213" s="98"/>
      <c r="G213" s="98"/>
      <c r="H213" s="99"/>
      <c r="I213" s="238"/>
      <c r="J213" s="100"/>
      <c r="K213" s="45"/>
      <c r="L213" s="100"/>
    </row>
    <row r="214" spans="1:12" s="3" customFormat="1" ht="16.5" customHeight="1">
      <c r="A214" s="141"/>
      <c r="B214" s="259" t="s">
        <v>242</v>
      </c>
      <c r="C214" s="260"/>
      <c r="D214" s="22"/>
      <c r="E214" s="16"/>
      <c r="F214" s="27"/>
      <c r="G214" s="27"/>
      <c r="H214" s="99">
        <v>49500</v>
      </c>
      <c r="I214" s="238"/>
      <c r="J214" s="41"/>
      <c r="K214" s="45"/>
      <c r="L214" s="41"/>
    </row>
    <row r="215" spans="1:12" s="3" customFormat="1" ht="16.5" customHeight="1">
      <c r="A215" s="141"/>
      <c r="B215" s="259"/>
      <c r="C215" s="260"/>
      <c r="D215" s="22"/>
      <c r="E215" s="16"/>
      <c r="F215" s="27"/>
      <c r="G215" s="27"/>
      <c r="H215" s="99"/>
      <c r="I215" s="238"/>
      <c r="J215" s="41"/>
      <c r="K215" s="45"/>
      <c r="L215" s="41"/>
    </row>
    <row r="216" spans="1:12" s="3" customFormat="1" ht="16.5" customHeight="1">
      <c r="A216" s="209" t="s">
        <v>334</v>
      </c>
      <c r="B216" s="259"/>
      <c r="C216" s="260"/>
      <c r="D216" s="22"/>
      <c r="E216" s="16"/>
      <c r="F216" s="27"/>
      <c r="G216" s="27"/>
      <c r="H216" s="25">
        <f>H218</f>
        <v>4000</v>
      </c>
      <c r="I216" s="238"/>
      <c r="J216" s="41"/>
      <c r="K216" s="45"/>
      <c r="L216" s="41"/>
    </row>
    <row r="217" spans="1:12" s="3" customFormat="1" ht="16.5" customHeight="1">
      <c r="A217" s="141" t="s">
        <v>77</v>
      </c>
      <c r="B217" s="259"/>
      <c r="C217" s="260"/>
      <c r="D217" s="22"/>
      <c r="E217" s="16"/>
      <c r="F217" s="27"/>
      <c r="G217" s="27"/>
      <c r="H217" s="99"/>
      <c r="I217" s="238"/>
      <c r="J217" s="41"/>
      <c r="K217" s="45"/>
      <c r="L217" s="41"/>
    </row>
    <row r="218" spans="1:12" s="3" customFormat="1" ht="16.5" customHeight="1">
      <c r="A218" s="141"/>
      <c r="B218" s="259" t="s">
        <v>256</v>
      </c>
      <c r="C218" s="260"/>
      <c r="D218" s="22"/>
      <c r="E218" s="16"/>
      <c r="F218" s="27"/>
      <c r="G218" s="27"/>
      <c r="H218" s="99">
        <v>4000</v>
      </c>
      <c r="I218" s="238"/>
      <c r="J218" s="41"/>
      <c r="K218" s="45"/>
      <c r="L218" s="41"/>
    </row>
    <row r="219" spans="1:12" s="3" customFormat="1" ht="16.5" customHeight="1">
      <c r="A219" s="141"/>
      <c r="B219" s="259"/>
      <c r="C219" s="260"/>
      <c r="D219" s="22"/>
      <c r="E219" s="16"/>
      <c r="F219" s="27"/>
      <c r="G219" s="27"/>
      <c r="H219" s="99"/>
      <c r="I219" s="238"/>
      <c r="J219" s="41"/>
      <c r="K219" s="45"/>
      <c r="L219" s="41"/>
    </row>
    <row r="220" spans="1:12" s="3" customFormat="1" ht="16.5" customHeight="1">
      <c r="A220" s="209" t="s">
        <v>296</v>
      </c>
      <c r="B220" s="240"/>
      <c r="C220" s="240"/>
      <c r="D220" s="98"/>
      <c r="E220" s="98"/>
      <c r="F220" s="98"/>
      <c r="G220" s="98"/>
      <c r="H220" s="25">
        <f>H223+H226</f>
        <v>52600</v>
      </c>
      <c r="I220" s="238"/>
      <c r="J220" s="41"/>
      <c r="K220" s="45"/>
      <c r="L220" s="41"/>
    </row>
    <row r="221" spans="1:12" s="3" customFormat="1" ht="15" customHeight="1">
      <c r="A221" s="141" t="s">
        <v>77</v>
      </c>
      <c r="B221" s="240"/>
      <c r="C221" s="240"/>
      <c r="D221" s="98"/>
      <c r="E221" s="98"/>
      <c r="F221" s="98"/>
      <c r="G221" s="98"/>
      <c r="H221" s="99"/>
      <c r="I221" s="238"/>
      <c r="J221" s="100"/>
      <c r="K221" s="45"/>
      <c r="L221" s="100"/>
    </row>
    <row r="222" spans="1:12" s="3" customFormat="1" ht="15" customHeight="1">
      <c r="A222" s="141"/>
      <c r="B222" s="251" t="s">
        <v>297</v>
      </c>
      <c r="C222" s="240"/>
      <c r="D222" s="98"/>
      <c r="E222" s="98"/>
      <c r="F222" s="98"/>
      <c r="G222" s="98"/>
      <c r="H222" s="99"/>
      <c r="I222" s="238"/>
      <c r="J222" s="100"/>
      <c r="K222" s="45"/>
      <c r="L222" s="100"/>
    </row>
    <row r="223" spans="1:12" s="3" customFormat="1" ht="15" customHeight="1">
      <c r="A223" s="141"/>
      <c r="B223" s="251" t="s">
        <v>298</v>
      </c>
      <c r="C223" s="240"/>
      <c r="D223" s="98"/>
      <c r="E223" s="98"/>
      <c r="F223" s="98"/>
      <c r="G223" s="98"/>
      <c r="H223" s="99">
        <v>25000</v>
      </c>
      <c r="I223" s="238"/>
      <c r="J223" s="100"/>
      <c r="K223" s="45"/>
      <c r="L223" s="100"/>
    </row>
    <row r="224" spans="1:12" s="3" customFormat="1" ht="15" customHeight="1">
      <c r="A224" s="141"/>
      <c r="B224" s="251"/>
      <c r="C224" s="240"/>
      <c r="D224" s="98"/>
      <c r="E224" s="98"/>
      <c r="F224" s="98"/>
      <c r="G224" s="98"/>
      <c r="H224" s="99"/>
      <c r="I224" s="238"/>
      <c r="J224" s="100"/>
      <c r="K224" s="45"/>
      <c r="L224" s="100"/>
    </row>
    <row r="225" spans="1:12" s="3" customFormat="1" ht="15" customHeight="1">
      <c r="A225" s="141"/>
      <c r="B225" s="251" t="s">
        <v>299</v>
      </c>
      <c r="C225" s="240"/>
      <c r="D225" s="98"/>
      <c r="E225" s="98"/>
      <c r="F225" s="98"/>
      <c r="G225" s="98"/>
      <c r="H225" s="99"/>
      <c r="I225" s="238"/>
      <c r="J225" s="100"/>
      <c r="K225" s="45"/>
      <c r="L225" s="100"/>
    </row>
    <row r="226" spans="1:12" s="3" customFormat="1" ht="15" customHeight="1">
      <c r="A226" s="141"/>
      <c r="B226" s="251" t="s">
        <v>300</v>
      </c>
      <c r="C226" s="240"/>
      <c r="D226" s="98"/>
      <c r="E226" s="98"/>
      <c r="F226" s="98"/>
      <c r="G226" s="98"/>
      <c r="H226" s="99">
        <v>27600</v>
      </c>
      <c r="I226" s="238"/>
      <c r="J226" s="100"/>
      <c r="K226" s="45"/>
      <c r="L226" s="100"/>
    </row>
    <row r="227" spans="1:12" s="3" customFormat="1" ht="15" customHeight="1">
      <c r="A227" s="141"/>
      <c r="B227" s="240"/>
      <c r="C227" s="240"/>
      <c r="D227" s="98"/>
      <c r="E227" s="98"/>
      <c r="F227" s="98"/>
      <c r="G227" s="98"/>
      <c r="H227" s="99"/>
      <c r="I227" s="238"/>
      <c r="J227" s="100"/>
      <c r="K227" s="45"/>
      <c r="L227" s="100"/>
    </row>
    <row r="228" spans="1:12" s="3" customFormat="1" ht="15" customHeight="1">
      <c r="A228" s="141"/>
      <c r="B228" s="251"/>
      <c r="C228" s="240"/>
      <c r="D228" s="98"/>
      <c r="E228" s="98"/>
      <c r="F228" s="98"/>
      <c r="G228" s="98"/>
      <c r="H228" s="99"/>
      <c r="I228" s="238"/>
      <c r="J228" s="100"/>
      <c r="K228" s="45"/>
      <c r="L228" s="100"/>
    </row>
    <row r="229" spans="1:12" s="3" customFormat="1" ht="15" customHeight="1">
      <c r="A229" s="141"/>
      <c r="B229" s="240"/>
      <c r="C229" s="240"/>
      <c r="D229" s="98"/>
      <c r="E229" s="98"/>
      <c r="F229" s="98"/>
      <c r="G229" s="98"/>
      <c r="H229" s="99"/>
      <c r="I229" s="238"/>
      <c r="J229" s="100"/>
      <c r="K229" s="45"/>
      <c r="L229" s="100"/>
    </row>
    <row r="230" spans="1:12" s="3" customFormat="1" ht="17.25" customHeight="1">
      <c r="A230" s="257" t="s">
        <v>117</v>
      </c>
      <c r="B230" s="256"/>
      <c r="C230" s="258"/>
      <c r="D230" s="98"/>
      <c r="E230" s="98"/>
      <c r="F230" s="98"/>
      <c r="G230" s="98"/>
      <c r="H230" s="101">
        <f>H232+H237</f>
        <v>4879527.14</v>
      </c>
      <c r="I230" s="238"/>
      <c r="J230" s="100"/>
      <c r="K230" s="45"/>
      <c r="L230" s="100"/>
    </row>
    <row r="231" spans="1:12" s="3" customFormat="1" ht="16.5" customHeight="1">
      <c r="A231" s="141" t="s">
        <v>77</v>
      </c>
      <c r="B231" s="259"/>
      <c r="C231" s="260"/>
      <c r="D231" s="22"/>
      <c r="E231" s="16"/>
      <c r="F231" s="27"/>
      <c r="G231" s="27"/>
      <c r="H231" s="99"/>
      <c r="I231" s="238"/>
      <c r="J231" s="41"/>
      <c r="K231" s="45"/>
      <c r="L231" s="41"/>
    </row>
    <row r="232" spans="1:12" s="3" customFormat="1" ht="16.5" customHeight="1">
      <c r="A232" s="209" t="s">
        <v>289</v>
      </c>
      <c r="B232" s="251"/>
      <c r="C232" s="260"/>
      <c r="D232" s="22"/>
      <c r="E232" s="16"/>
      <c r="F232" s="27"/>
      <c r="G232" s="27"/>
      <c r="H232" s="25">
        <f>H235</f>
        <v>140000</v>
      </c>
      <c r="I232" s="238"/>
      <c r="J232" s="41"/>
      <c r="K232" s="45"/>
      <c r="L232" s="41"/>
    </row>
    <row r="233" spans="1:12" s="3" customFormat="1" ht="16.5" customHeight="1">
      <c r="A233" s="141" t="s">
        <v>77</v>
      </c>
      <c r="B233" s="251"/>
      <c r="C233" s="260"/>
      <c r="D233" s="22"/>
      <c r="E233" s="16"/>
      <c r="F233" s="27"/>
      <c r="G233" s="27"/>
      <c r="H233" s="99"/>
      <c r="I233" s="238"/>
      <c r="J233" s="41"/>
      <c r="K233" s="45"/>
      <c r="L233" s="41"/>
    </row>
    <row r="234" spans="1:12" s="3" customFormat="1" ht="16.5" customHeight="1">
      <c r="A234" s="141"/>
      <c r="B234" s="259" t="s">
        <v>290</v>
      </c>
      <c r="C234" s="260"/>
      <c r="D234" s="22"/>
      <c r="E234" s="16"/>
      <c r="F234" s="27"/>
      <c r="G234" s="27"/>
      <c r="H234" s="99"/>
      <c r="I234" s="238"/>
      <c r="J234" s="41"/>
      <c r="K234" s="45"/>
      <c r="L234" s="41"/>
    </row>
    <row r="235" spans="1:12" s="3" customFormat="1" ht="16.5" customHeight="1">
      <c r="A235" s="141"/>
      <c r="B235" s="259" t="s">
        <v>291</v>
      </c>
      <c r="C235" s="260"/>
      <c r="D235" s="22"/>
      <c r="E235" s="16"/>
      <c r="F235" s="27"/>
      <c r="G235" s="27"/>
      <c r="H235" s="99">
        <v>140000</v>
      </c>
      <c r="I235" s="238"/>
      <c r="J235" s="41"/>
      <c r="K235" s="45"/>
      <c r="L235" s="41"/>
    </row>
    <row r="236" spans="1:12" s="3" customFormat="1" ht="16.5" customHeight="1">
      <c r="A236" s="141"/>
      <c r="B236" s="259"/>
      <c r="C236" s="260"/>
      <c r="D236" s="22"/>
      <c r="E236" s="16"/>
      <c r="F236" s="27"/>
      <c r="G236" s="27"/>
      <c r="H236" s="99"/>
      <c r="I236" s="238"/>
      <c r="J236" s="41"/>
      <c r="K236" s="45"/>
      <c r="L236" s="41"/>
    </row>
    <row r="237" spans="1:12" s="3" customFormat="1" ht="16.5" customHeight="1">
      <c r="A237" s="209" t="s">
        <v>237</v>
      </c>
      <c r="B237" s="259"/>
      <c r="C237" s="260"/>
      <c r="D237" s="22"/>
      <c r="E237" s="16"/>
      <c r="F237" s="27"/>
      <c r="G237" s="27"/>
      <c r="H237" s="25">
        <f>H239+H243</f>
        <v>4739527.14</v>
      </c>
      <c r="I237" s="238"/>
      <c r="J237" s="41"/>
      <c r="K237" s="45"/>
      <c r="L237" s="41"/>
    </row>
    <row r="238" spans="1:12" s="3" customFormat="1" ht="16.5" customHeight="1">
      <c r="A238" s="141" t="s">
        <v>77</v>
      </c>
      <c r="B238" s="259"/>
      <c r="C238" s="260"/>
      <c r="D238" s="22"/>
      <c r="E238" s="16"/>
      <c r="F238" s="27"/>
      <c r="G238" s="27"/>
      <c r="H238" s="99"/>
      <c r="I238" s="238"/>
      <c r="J238" s="41"/>
      <c r="K238" s="45"/>
      <c r="L238" s="41"/>
    </row>
    <row r="239" spans="1:12" s="650" customFormat="1" ht="16.5" customHeight="1">
      <c r="A239" s="643"/>
      <c r="B239" s="644" t="s">
        <v>293</v>
      </c>
      <c r="C239" s="645"/>
      <c r="D239" s="646"/>
      <c r="E239" s="647"/>
      <c r="F239" s="648"/>
      <c r="G239" s="648"/>
      <c r="H239" s="101">
        <f>H241</f>
        <v>35000</v>
      </c>
      <c r="I239" s="261"/>
      <c r="J239" s="649"/>
      <c r="K239" s="262"/>
      <c r="L239" s="649"/>
    </row>
    <row r="240" spans="1:12" s="3" customFormat="1" ht="16.5" customHeight="1">
      <c r="A240" s="141"/>
      <c r="B240" s="259" t="s">
        <v>294</v>
      </c>
      <c r="C240" s="260"/>
      <c r="D240" s="22"/>
      <c r="E240" s="16"/>
      <c r="F240" s="27"/>
      <c r="G240" s="27"/>
      <c r="H240" s="99"/>
      <c r="I240" s="238"/>
      <c r="J240" s="41"/>
      <c r="K240" s="45"/>
      <c r="L240" s="41"/>
    </row>
    <row r="241" spans="1:12" s="3" customFormat="1" ht="16.5" customHeight="1">
      <c r="A241" s="141"/>
      <c r="B241" s="259" t="s">
        <v>295</v>
      </c>
      <c r="C241" s="260"/>
      <c r="D241" s="22"/>
      <c r="E241" s="16"/>
      <c r="F241" s="27"/>
      <c r="G241" s="27"/>
      <c r="H241" s="99">
        <v>35000</v>
      </c>
      <c r="I241" s="238"/>
      <c r="J241" s="41"/>
      <c r="K241" s="45"/>
      <c r="L241" s="41"/>
    </row>
    <row r="242" spans="1:12" s="3" customFormat="1" ht="16.5" customHeight="1">
      <c r="A242" s="141"/>
      <c r="B242" s="259"/>
      <c r="C242" s="260"/>
      <c r="D242" s="22"/>
      <c r="E242" s="16"/>
      <c r="F242" s="27"/>
      <c r="G242" s="27"/>
      <c r="H242" s="99"/>
      <c r="I242" s="238"/>
      <c r="J242" s="41"/>
      <c r="K242" s="45"/>
      <c r="L242" s="41"/>
    </row>
    <row r="243" spans="1:12" s="650" customFormat="1" ht="16.5" customHeight="1">
      <c r="A243" s="643"/>
      <c r="B243" s="644" t="s">
        <v>292</v>
      </c>
      <c r="C243" s="645"/>
      <c r="D243" s="646"/>
      <c r="E243" s="647"/>
      <c r="F243" s="648"/>
      <c r="G243" s="648"/>
      <c r="H243" s="101">
        <f>H244</f>
        <v>4704527.14</v>
      </c>
      <c r="I243" s="261"/>
      <c r="J243" s="649"/>
      <c r="K243" s="262"/>
      <c r="L243" s="649"/>
    </row>
    <row r="244" spans="1:12" s="3" customFormat="1" ht="16.5" customHeight="1">
      <c r="A244" s="141"/>
      <c r="B244" s="259" t="s">
        <v>14</v>
      </c>
      <c r="C244" s="260"/>
      <c r="D244" s="22"/>
      <c r="E244" s="16"/>
      <c r="F244" s="27"/>
      <c r="G244" s="27"/>
      <c r="H244" s="99">
        <v>4704527.14</v>
      </c>
      <c r="I244" s="238"/>
      <c r="J244" s="41"/>
      <c r="K244" s="45"/>
      <c r="L244" s="41"/>
    </row>
    <row r="245" spans="1:12" s="3" customFormat="1" ht="16.5" customHeight="1">
      <c r="A245" s="141"/>
      <c r="B245" s="259"/>
      <c r="C245" s="260"/>
      <c r="D245" s="22"/>
      <c r="E245" s="16"/>
      <c r="F245" s="27"/>
      <c r="G245" s="27"/>
      <c r="H245" s="99"/>
      <c r="I245" s="238"/>
      <c r="J245" s="41"/>
      <c r="K245" s="45"/>
      <c r="L245" s="41"/>
    </row>
    <row r="246" spans="1:12" s="3" customFormat="1" ht="16.5" customHeight="1">
      <c r="A246" s="141"/>
      <c r="B246" s="259"/>
      <c r="C246" s="260"/>
      <c r="D246" s="22"/>
      <c r="E246" s="16"/>
      <c r="F246" s="27"/>
      <c r="G246" s="27"/>
      <c r="H246" s="99"/>
      <c r="I246" s="238"/>
      <c r="J246" s="41"/>
      <c r="K246" s="45"/>
      <c r="L246" s="41"/>
    </row>
    <row r="247" spans="1:12" s="3" customFormat="1" ht="16.5" customHeight="1">
      <c r="A247" s="255" t="s">
        <v>145</v>
      </c>
      <c r="B247" s="259"/>
      <c r="C247" s="260"/>
      <c r="D247" s="22"/>
      <c r="E247" s="16"/>
      <c r="F247" s="27"/>
      <c r="G247" s="27"/>
      <c r="H247" s="99"/>
      <c r="I247" s="238"/>
      <c r="J247" s="41"/>
      <c r="K247" s="45"/>
      <c r="L247" s="41"/>
    </row>
    <row r="248" spans="1:12" s="3" customFormat="1" ht="16.5" customHeight="1">
      <c r="A248" s="255"/>
      <c r="B248" s="259"/>
      <c r="C248" s="260"/>
      <c r="D248" s="22"/>
      <c r="E248" s="16"/>
      <c r="F248" s="27"/>
      <c r="G248" s="27"/>
      <c r="H248" s="99"/>
      <c r="I248" s="238"/>
      <c r="J248" s="41"/>
      <c r="K248" s="45"/>
      <c r="L248" s="41"/>
    </row>
    <row r="249" spans="1:12" s="3" customFormat="1" ht="16.5" customHeight="1">
      <c r="A249" s="141"/>
      <c r="B249" s="259"/>
      <c r="C249" s="260"/>
      <c r="D249" s="22"/>
      <c r="E249" s="16"/>
      <c r="F249" s="27"/>
      <c r="G249" s="27"/>
      <c r="H249" s="99"/>
      <c r="I249" s="238"/>
      <c r="J249" s="41"/>
      <c r="K249" s="45"/>
      <c r="L249" s="41"/>
    </row>
    <row r="250" spans="1:12" s="3" customFormat="1" ht="16.5" customHeight="1">
      <c r="A250" s="257" t="s">
        <v>194</v>
      </c>
      <c r="B250" s="259"/>
      <c r="C250" s="260"/>
      <c r="D250" s="22"/>
      <c r="E250" s="16"/>
      <c r="F250" s="27"/>
      <c r="G250" s="27"/>
      <c r="H250" s="25">
        <f>H252</f>
        <v>400000</v>
      </c>
      <c r="I250" s="238"/>
      <c r="J250" s="41"/>
      <c r="K250" s="45"/>
      <c r="L250" s="41"/>
    </row>
    <row r="251" spans="1:12" s="3" customFormat="1" ht="16.5" customHeight="1">
      <c r="A251" s="141" t="s">
        <v>77</v>
      </c>
      <c r="B251" s="259"/>
      <c r="C251" s="260"/>
      <c r="D251" s="22"/>
      <c r="E251" s="16"/>
      <c r="F251" s="27"/>
      <c r="G251" s="27"/>
      <c r="H251" s="99"/>
      <c r="I251" s="238"/>
      <c r="J251" s="41"/>
      <c r="K251" s="45"/>
      <c r="L251" s="41"/>
    </row>
    <row r="252" spans="1:12" s="3" customFormat="1" ht="16.5" customHeight="1">
      <c r="A252" s="209" t="s">
        <v>319</v>
      </c>
      <c r="B252" s="259"/>
      <c r="C252" s="260"/>
      <c r="D252" s="22"/>
      <c r="E252" s="16"/>
      <c r="F252" s="27"/>
      <c r="G252" s="27"/>
      <c r="H252" s="25">
        <f>H256</f>
        <v>400000</v>
      </c>
      <c r="I252" s="238"/>
      <c r="J252" s="41"/>
      <c r="K252" s="45"/>
      <c r="L252" s="41"/>
    </row>
    <row r="253" spans="1:12" s="3" customFormat="1" ht="16.5" customHeight="1">
      <c r="A253" s="141" t="s">
        <v>77</v>
      </c>
      <c r="B253" s="259"/>
      <c r="C253" s="260"/>
      <c r="D253" s="22"/>
      <c r="E253" s="16"/>
      <c r="F253" s="27"/>
      <c r="G253" s="27"/>
      <c r="H253" s="99"/>
      <c r="I253" s="238"/>
      <c r="J253" s="41"/>
      <c r="K253" s="45"/>
      <c r="L253" s="41"/>
    </row>
    <row r="254" spans="1:12" s="3" customFormat="1" ht="16.5" customHeight="1">
      <c r="A254" s="141"/>
      <c r="B254" s="259" t="s">
        <v>320</v>
      </c>
      <c r="C254" s="260"/>
      <c r="D254" s="22"/>
      <c r="E254" s="16"/>
      <c r="F254" s="27"/>
      <c r="G254" s="27"/>
      <c r="H254" s="99"/>
      <c r="I254" s="238"/>
      <c r="J254" s="41"/>
      <c r="K254" s="45"/>
      <c r="L254" s="41"/>
    </row>
    <row r="255" spans="1:12" s="3" customFormat="1" ht="16.5" customHeight="1">
      <c r="A255" s="141"/>
      <c r="B255" s="259" t="s">
        <v>321</v>
      </c>
      <c r="C255" s="260"/>
      <c r="D255" s="22"/>
      <c r="E255" s="16"/>
      <c r="F255" s="27"/>
      <c r="G255" s="27"/>
      <c r="H255" s="99"/>
      <c r="I255" s="238"/>
      <c r="J255" s="41"/>
      <c r="K255" s="45"/>
      <c r="L255" s="41"/>
    </row>
    <row r="256" spans="1:12" s="3" customFormat="1" ht="16.5" customHeight="1">
      <c r="A256" s="141"/>
      <c r="B256" s="259" t="s">
        <v>322</v>
      </c>
      <c r="C256" s="260"/>
      <c r="D256" s="22"/>
      <c r="E256" s="16"/>
      <c r="F256" s="27"/>
      <c r="G256" s="27"/>
      <c r="H256" s="99">
        <v>400000</v>
      </c>
      <c r="I256" s="238"/>
      <c r="J256" s="41"/>
      <c r="K256" s="45"/>
      <c r="L256" s="41"/>
    </row>
    <row r="257" spans="1:12" s="3" customFormat="1" ht="16.5" customHeight="1">
      <c r="A257" s="141"/>
      <c r="B257" s="259"/>
      <c r="C257" s="260"/>
      <c r="D257" s="22"/>
      <c r="E257" s="16"/>
      <c r="F257" s="27"/>
      <c r="G257" s="27"/>
      <c r="H257" s="99"/>
      <c r="I257" s="238"/>
      <c r="J257" s="41"/>
      <c r="K257" s="45"/>
      <c r="L257" s="41"/>
    </row>
    <row r="258" spans="1:12" s="3" customFormat="1" ht="16.5" customHeight="1">
      <c r="A258" s="141"/>
      <c r="B258" s="259"/>
      <c r="C258" s="260"/>
      <c r="D258" s="22"/>
      <c r="E258" s="16"/>
      <c r="F258" s="27"/>
      <c r="G258" s="27"/>
      <c r="H258" s="99"/>
      <c r="I258" s="238"/>
      <c r="J258" s="41"/>
      <c r="K258" s="45"/>
      <c r="L258" s="41"/>
    </row>
    <row r="259" spans="1:12" s="3" customFormat="1" ht="16.5" customHeight="1">
      <c r="A259" s="141"/>
      <c r="B259" s="259"/>
      <c r="C259" s="260"/>
      <c r="D259" s="22"/>
      <c r="E259" s="16"/>
      <c r="F259" s="27"/>
      <c r="G259" s="27"/>
      <c r="H259" s="99"/>
      <c r="I259" s="238"/>
      <c r="J259" s="41"/>
      <c r="K259" s="45"/>
      <c r="L259" s="41"/>
    </row>
    <row r="260" spans="1:12" s="3" customFormat="1" ht="16.5" customHeight="1">
      <c r="A260" s="257" t="s">
        <v>117</v>
      </c>
      <c r="B260" s="259"/>
      <c r="C260" s="260"/>
      <c r="D260" s="22"/>
      <c r="E260" s="16"/>
      <c r="F260" s="27"/>
      <c r="G260" s="27"/>
      <c r="H260" s="25">
        <f>H262</f>
        <v>400000</v>
      </c>
      <c r="I260" s="238"/>
      <c r="J260" s="41"/>
      <c r="K260" s="45"/>
      <c r="L260" s="41"/>
    </row>
    <row r="261" spans="1:12" s="3" customFormat="1" ht="16.5" customHeight="1">
      <c r="A261" s="141" t="s">
        <v>77</v>
      </c>
      <c r="B261" s="259"/>
      <c r="C261" s="260"/>
      <c r="D261" s="22"/>
      <c r="E261" s="16"/>
      <c r="F261" s="27"/>
      <c r="G261" s="27"/>
      <c r="H261" s="25"/>
      <c r="I261" s="238"/>
      <c r="J261" s="41"/>
      <c r="K261" s="45"/>
      <c r="L261" s="41"/>
    </row>
    <row r="262" spans="1:12" s="3" customFormat="1" ht="16.5" customHeight="1">
      <c r="A262" s="209" t="s">
        <v>323</v>
      </c>
      <c r="B262" s="259"/>
      <c r="C262" s="260"/>
      <c r="D262" s="22"/>
      <c r="E262" s="16"/>
      <c r="F262" s="27"/>
      <c r="G262" s="27"/>
      <c r="H262" s="25">
        <f>H266</f>
        <v>400000</v>
      </c>
      <c r="I262" s="238"/>
      <c r="J262" s="41"/>
      <c r="K262" s="45"/>
      <c r="L262" s="41"/>
    </row>
    <row r="263" spans="1:12" s="3" customFormat="1" ht="16.5" customHeight="1">
      <c r="A263" s="141" t="s">
        <v>77</v>
      </c>
      <c r="B263" s="259"/>
      <c r="C263" s="260"/>
      <c r="D263" s="22"/>
      <c r="E263" s="16"/>
      <c r="F263" s="27"/>
      <c r="G263" s="27"/>
      <c r="H263" s="99"/>
      <c r="I263" s="238"/>
      <c r="J263" s="41"/>
      <c r="K263" s="45"/>
      <c r="L263" s="41"/>
    </row>
    <row r="264" spans="1:12" s="3" customFormat="1" ht="16.5" customHeight="1">
      <c r="A264" s="141"/>
      <c r="B264" s="259" t="s">
        <v>324</v>
      </c>
      <c r="C264" s="260"/>
      <c r="D264" s="22"/>
      <c r="E264" s="16"/>
      <c r="F264" s="27"/>
      <c r="G264" s="27"/>
      <c r="H264" s="99"/>
      <c r="I264" s="238"/>
      <c r="J264" s="41"/>
      <c r="K264" s="45"/>
      <c r="L264" s="41"/>
    </row>
    <row r="265" spans="1:12" s="3" customFormat="1" ht="16.5" customHeight="1">
      <c r="A265" s="141"/>
      <c r="B265" s="259" t="s">
        <v>321</v>
      </c>
      <c r="C265" s="260"/>
      <c r="D265" s="22"/>
      <c r="E265" s="16"/>
      <c r="F265" s="27"/>
      <c r="G265" s="27"/>
      <c r="H265" s="99"/>
      <c r="I265" s="238"/>
      <c r="J265" s="41"/>
      <c r="K265" s="45"/>
      <c r="L265" s="41"/>
    </row>
    <row r="266" spans="1:12" s="3" customFormat="1" ht="16.5" customHeight="1">
      <c r="A266" s="141"/>
      <c r="B266" s="259" t="s">
        <v>325</v>
      </c>
      <c r="C266" s="260"/>
      <c r="D266" s="22"/>
      <c r="E266" s="16"/>
      <c r="F266" s="27"/>
      <c r="G266" s="27"/>
      <c r="H266" s="99">
        <v>400000</v>
      </c>
      <c r="I266" s="238"/>
      <c r="J266" s="41"/>
      <c r="K266" s="45"/>
      <c r="L266" s="41"/>
    </row>
    <row r="267" spans="1:12" s="3" customFormat="1" ht="16.5" customHeight="1">
      <c r="A267" s="141"/>
      <c r="B267" s="251"/>
      <c r="C267" s="240"/>
      <c r="D267" s="98"/>
      <c r="E267" s="98"/>
      <c r="F267" s="98"/>
      <c r="G267" s="98"/>
      <c r="H267" s="99"/>
      <c r="I267" s="238"/>
      <c r="J267" s="41"/>
      <c r="K267" s="45"/>
      <c r="L267" s="41"/>
    </row>
    <row r="268" spans="1:12" s="3" customFormat="1" ht="17.25" customHeight="1">
      <c r="A268" s="263" t="s">
        <v>146</v>
      </c>
      <c r="B268" s="263"/>
      <c r="C268" s="254"/>
      <c r="D268" s="22"/>
      <c r="E268" s="16"/>
      <c r="F268" s="98"/>
      <c r="G268" s="98"/>
      <c r="H268" s="99"/>
      <c r="I268" s="238"/>
      <c r="J268" s="100"/>
      <c r="K268" s="45"/>
      <c r="L268" s="100"/>
    </row>
    <row r="269" spans="1:12" s="3" customFormat="1" ht="17.25" customHeight="1">
      <c r="A269" s="263" t="s">
        <v>147</v>
      </c>
      <c r="B269" s="263"/>
      <c r="C269" s="254"/>
      <c r="D269" s="22"/>
      <c r="E269" s="16"/>
      <c r="F269" s="98"/>
      <c r="G269" s="98"/>
      <c r="H269" s="99"/>
      <c r="I269" s="238"/>
      <c r="J269" s="100"/>
      <c r="K269" s="45"/>
      <c r="L269" s="100"/>
    </row>
    <row r="270" spans="1:12" s="3" customFormat="1" ht="17.25" customHeight="1">
      <c r="A270" s="263"/>
      <c r="B270" s="263"/>
      <c r="C270" s="254"/>
      <c r="D270" s="22"/>
      <c r="E270" s="16"/>
      <c r="F270" s="98"/>
      <c r="G270" s="98"/>
      <c r="H270" s="99"/>
      <c r="I270" s="238"/>
      <c r="J270" s="100"/>
      <c r="K270" s="45"/>
      <c r="L270" s="100"/>
    </row>
    <row r="271" spans="1:12" s="3" customFormat="1" ht="17.25" customHeight="1">
      <c r="A271" s="263"/>
      <c r="B271" s="263"/>
      <c r="C271" s="254"/>
      <c r="D271" s="22"/>
      <c r="E271" s="16"/>
      <c r="F271" s="98"/>
      <c r="G271" s="98"/>
      <c r="H271" s="99"/>
      <c r="I271" s="238"/>
      <c r="J271" s="100"/>
      <c r="K271" s="45"/>
      <c r="L271" s="100"/>
    </row>
    <row r="272" spans="1:12" s="3" customFormat="1" ht="17.25" customHeight="1">
      <c r="A272" s="263" t="s">
        <v>313</v>
      </c>
      <c r="B272" s="263"/>
      <c r="C272" s="254"/>
      <c r="D272" s="22"/>
      <c r="E272" s="16"/>
      <c r="F272" s="98"/>
      <c r="G272" s="98"/>
      <c r="H272" s="99"/>
      <c r="I272" s="238"/>
      <c r="J272" s="100"/>
      <c r="K272" s="45"/>
      <c r="L272" s="100"/>
    </row>
    <row r="273" spans="1:12" s="3" customFormat="1" ht="17.25" customHeight="1">
      <c r="A273" s="264" t="s">
        <v>193</v>
      </c>
      <c r="B273" s="264"/>
      <c r="C273" s="265"/>
      <c r="D273" s="266"/>
      <c r="E273" s="267"/>
      <c r="F273" s="268"/>
      <c r="G273" s="268"/>
      <c r="H273" s="269"/>
      <c r="I273" s="238"/>
      <c r="J273" s="100"/>
      <c r="K273" s="45"/>
      <c r="L273" s="100"/>
    </row>
    <row r="274" spans="1:12" s="3" customFormat="1" ht="17.25" customHeight="1">
      <c r="A274" s="264" t="s">
        <v>276</v>
      </c>
      <c r="B274" s="264"/>
      <c r="C274" s="265"/>
      <c r="D274" s="266"/>
      <c r="E274" s="267"/>
      <c r="F274" s="268"/>
      <c r="G274" s="98"/>
      <c r="H274" s="99"/>
      <c r="I274" s="238"/>
      <c r="J274" s="100"/>
      <c r="K274" s="45"/>
      <c r="L274" s="100"/>
    </row>
    <row r="275" spans="1:12" s="3" customFormat="1" ht="17.25" customHeight="1">
      <c r="A275" s="263" t="s">
        <v>148</v>
      </c>
      <c r="B275" s="263"/>
      <c r="C275" s="254"/>
      <c r="D275" s="22"/>
      <c r="E275" s="16"/>
      <c r="F275" s="98"/>
      <c r="G275" s="98"/>
      <c r="H275" s="99"/>
      <c r="I275" s="238"/>
      <c r="J275" s="100"/>
      <c r="K275" s="45"/>
      <c r="L275" s="100"/>
    </row>
    <row r="276" spans="1:12" s="3" customFormat="1" ht="17.25" customHeight="1">
      <c r="A276" s="263"/>
      <c r="B276" s="263"/>
      <c r="C276" s="254"/>
      <c r="D276" s="22"/>
      <c r="E276" s="16"/>
      <c r="F276" s="98"/>
      <c r="G276" s="98"/>
      <c r="H276" s="99"/>
      <c r="I276" s="238"/>
      <c r="J276" s="100"/>
      <c r="K276" s="45"/>
      <c r="L276" s="100"/>
    </row>
    <row r="277" spans="1:12" s="3" customFormat="1" ht="17.25" customHeight="1">
      <c r="A277" s="270"/>
      <c r="B277" s="140"/>
      <c r="C277" s="140"/>
      <c r="D277" s="267"/>
      <c r="E277" s="267"/>
      <c r="F277" s="267"/>
      <c r="G277" s="267"/>
      <c r="H277" s="419"/>
      <c r="I277" s="417"/>
      <c r="J277" s="100"/>
      <c r="K277" s="45"/>
      <c r="L277" s="100"/>
    </row>
    <row r="278" spans="1:12" s="3" customFormat="1" ht="17.25" customHeight="1">
      <c r="A278" s="415" t="s">
        <v>314</v>
      </c>
      <c r="B278" s="416"/>
      <c r="C278" s="416"/>
      <c r="D278" s="267"/>
      <c r="E278" s="267"/>
      <c r="F278" s="267"/>
      <c r="G278" s="267"/>
      <c r="H278" s="419"/>
      <c r="I278" s="417"/>
      <c r="J278" s="100"/>
      <c r="K278" s="45"/>
      <c r="L278" s="100"/>
    </row>
    <row r="279" spans="1:12" s="3" customFormat="1" ht="17.25" customHeight="1">
      <c r="A279" s="418" t="s">
        <v>277</v>
      </c>
      <c r="B279" s="416"/>
      <c r="C279" s="416"/>
      <c r="D279" s="267"/>
      <c r="E279" s="267"/>
      <c r="F279" s="267"/>
      <c r="G279" s="267"/>
      <c r="H279" s="419"/>
      <c r="I279" s="417"/>
      <c r="J279" s="100"/>
      <c r="K279" s="45"/>
      <c r="L279" s="100"/>
    </row>
    <row r="280" spans="1:12" s="3" customFormat="1" ht="17.25" customHeight="1">
      <c r="A280" s="415" t="s">
        <v>318</v>
      </c>
      <c r="B280" s="202"/>
      <c r="C280" s="140"/>
      <c r="D280" s="267"/>
      <c r="E280" s="267"/>
      <c r="F280" s="267"/>
      <c r="G280" s="267"/>
      <c r="H280" s="419"/>
      <c r="I280" s="417"/>
      <c r="J280" s="100"/>
      <c r="K280" s="45"/>
      <c r="L280" s="100"/>
    </row>
    <row r="281" spans="1:12" s="3" customFormat="1" ht="17.25" customHeight="1">
      <c r="A281" s="263"/>
      <c r="B281" s="263"/>
      <c r="C281" s="254"/>
      <c r="D281" s="22"/>
      <c r="E281" s="16"/>
      <c r="F281" s="98"/>
      <c r="G281" s="98"/>
      <c r="H281" s="99"/>
      <c r="I281" s="238"/>
      <c r="J281" s="100"/>
      <c r="K281" s="45"/>
      <c r="L281" s="100"/>
    </row>
    <row r="282" spans="1:12" ht="18.75">
      <c r="A282" s="270"/>
      <c r="B282" s="140"/>
      <c r="C282" s="140"/>
      <c r="D282" s="16"/>
      <c r="E282" s="16"/>
      <c r="F282" s="16"/>
      <c r="G282" s="224"/>
      <c r="H282" s="17"/>
      <c r="I282" s="212"/>
      <c r="J282" s="38"/>
      <c r="K282" s="206"/>
      <c r="L282" s="37"/>
    </row>
    <row r="283" spans="1:12" ht="18.75">
      <c r="A283" s="421" t="s">
        <v>315</v>
      </c>
      <c r="B283" s="140"/>
      <c r="C283" s="140"/>
      <c r="D283" s="16"/>
      <c r="E283" s="16"/>
      <c r="F283" s="16"/>
      <c r="G283" s="224"/>
      <c r="H283" s="17"/>
      <c r="I283" s="212"/>
      <c r="J283" s="38"/>
      <c r="K283" s="206"/>
      <c r="L283" s="37"/>
    </row>
    <row r="284" spans="1:12" ht="15.75">
      <c r="A284" s="270"/>
      <c r="B284" s="140"/>
      <c r="C284" s="140"/>
      <c r="D284" s="16"/>
      <c r="E284" s="16"/>
      <c r="F284" s="16"/>
      <c r="G284" s="224"/>
      <c r="H284" s="215"/>
      <c r="I284" s="212"/>
      <c r="J284" s="38"/>
      <c r="K284" s="206"/>
      <c r="L284" s="37"/>
    </row>
    <row r="285" spans="1:12" ht="15.75">
      <c r="A285" s="141"/>
      <c r="B285" s="141"/>
      <c r="C285" s="420"/>
      <c r="D285" s="15"/>
      <c r="E285" s="16"/>
      <c r="F285" s="16"/>
      <c r="G285" s="215"/>
      <c r="H285" s="215"/>
      <c r="I285" s="212"/>
      <c r="J285" s="38"/>
      <c r="K285" s="206"/>
      <c r="L285" s="37"/>
    </row>
    <row r="286" spans="1:12" ht="16.5">
      <c r="A286" s="435" t="s">
        <v>153</v>
      </c>
      <c r="B286" s="230"/>
      <c r="C286" s="436"/>
      <c r="D286" s="437"/>
      <c r="E286" s="16"/>
      <c r="F286" s="16"/>
      <c r="G286" s="215"/>
      <c r="H286" s="215">
        <f>H290+H293</f>
        <v>393197.49</v>
      </c>
      <c r="I286" s="212"/>
      <c r="J286" s="215"/>
      <c r="K286" s="206"/>
      <c r="L286" s="37"/>
    </row>
    <row r="287" spans="1:12" ht="16.5">
      <c r="A287" s="435" t="s">
        <v>149</v>
      </c>
      <c r="B287" s="230"/>
      <c r="C287" s="436"/>
      <c r="D287" s="437"/>
      <c r="E287" s="16"/>
      <c r="F287" s="16"/>
      <c r="G287" s="215"/>
      <c r="H287" s="215">
        <f>H291+H294</f>
        <v>293197.49</v>
      </c>
      <c r="I287" s="212"/>
      <c r="J287" s="38"/>
      <c r="K287" s="206"/>
      <c r="L287" s="37"/>
    </row>
    <row r="288" spans="1:12" ht="16.5">
      <c r="A288" s="230" t="s">
        <v>150</v>
      </c>
      <c r="B288" s="230"/>
      <c r="C288" s="436"/>
      <c r="D288" s="437"/>
      <c r="E288" s="16"/>
      <c r="F288" s="16"/>
      <c r="G288" s="215"/>
      <c r="H288" s="215"/>
      <c r="I288" s="212"/>
      <c r="J288" s="38"/>
      <c r="K288" s="206"/>
      <c r="L288" s="37"/>
    </row>
    <row r="289" spans="1:12" ht="16.5">
      <c r="A289" s="230"/>
      <c r="B289" s="230"/>
      <c r="C289" s="436"/>
      <c r="D289" s="437"/>
      <c r="E289" s="16"/>
      <c r="F289" s="16"/>
      <c r="G289" s="215"/>
      <c r="H289" s="215"/>
      <c r="I289" s="212"/>
      <c r="J289" s="38"/>
      <c r="K289" s="206"/>
      <c r="L289" s="37"/>
    </row>
    <row r="290" spans="1:12" ht="16.5">
      <c r="A290" s="230"/>
      <c r="B290" s="230" t="s">
        <v>151</v>
      </c>
      <c r="C290" s="436"/>
      <c r="D290" s="437"/>
      <c r="E290" s="16"/>
      <c r="F290" s="16"/>
      <c r="G290" s="215"/>
      <c r="H290" s="215">
        <v>193197.49</v>
      </c>
      <c r="I290" s="212"/>
      <c r="J290" s="38"/>
      <c r="K290" s="206"/>
      <c r="L290" s="37"/>
    </row>
    <row r="291" spans="1:12" ht="16.5">
      <c r="A291" s="230"/>
      <c r="B291" s="230" t="s">
        <v>152</v>
      </c>
      <c r="C291" s="436"/>
      <c r="D291" s="437"/>
      <c r="E291" s="16"/>
      <c r="F291" s="16"/>
      <c r="G291" s="215"/>
      <c r="H291" s="215">
        <f>H290-D112</f>
        <v>143197.49</v>
      </c>
      <c r="I291" s="212"/>
      <c r="J291" s="38"/>
      <c r="K291" s="206"/>
      <c r="L291" s="37"/>
    </row>
    <row r="292" spans="1:12" ht="15.75">
      <c r="A292" s="141"/>
      <c r="B292" s="141"/>
      <c r="C292" s="227"/>
      <c r="D292" s="18"/>
      <c r="E292" s="16"/>
      <c r="F292" s="16"/>
      <c r="G292" s="215"/>
      <c r="H292" s="215"/>
      <c r="I292" s="212"/>
      <c r="J292" s="38"/>
      <c r="K292" s="206"/>
      <c r="L292" s="37"/>
    </row>
    <row r="293" spans="1:12" ht="16.5">
      <c r="A293" s="230"/>
      <c r="B293" s="230" t="s">
        <v>215</v>
      </c>
      <c r="C293" s="436"/>
      <c r="D293" s="272"/>
      <c r="E293" s="16"/>
      <c r="F293" s="16"/>
      <c r="G293" s="215"/>
      <c r="H293" s="215">
        <v>200000</v>
      </c>
      <c r="I293" s="212"/>
      <c r="J293" s="38"/>
      <c r="K293" s="206"/>
      <c r="L293" s="37"/>
    </row>
    <row r="294" spans="1:12" ht="16.5">
      <c r="A294" s="230"/>
      <c r="B294" s="230" t="s">
        <v>152</v>
      </c>
      <c r="C294" s="436"/>
      <c r="D294" s="272"/>
      <c r="E294" s="16"/>
      <c r="F294" s="16"/>
      <c r="G294" s="215"/>
      <c r="H294" s="215">
        <f>H293-D155</f>
        <v>150000</v>
      </c>
      <c r="I294" s="212"/>
      <c r="J294" s="38"/>
      <c r="K294" s="206"/>
      <c r="L294" s="37"/>
    </row>
    <row r="295" spans="1:12" ht="15.75">
      <c r="A295" s="141"/>
      <c r="B295" s="141"/>
      <c r="C295" s="227"/>
      <c r="D295" s="18"/>
      <c r="E295" s="16"/>
      <c r="F295" s="16"/>
      <c r="G295" s="215"/>
      <c r="H295" s="215"/>
      <c r="I295" s="212"/>
      <c r="J295" s="38"/>
      <c r="K295" s="206"/>
      <c r="L295" s="37"/>
    </row>
    <row r="296" spans="1:12" ht="15.75">
      <c r="A296" s="141"/>
      <c r="B296" s="141"/>
      <c r="C296" s="227"/>
      <c r="D296" s="18"/>
      <c r="E296" s="16"/>
      <c r="F296" s="16"/>
      <c r="G296" s="215"/>
      <c r="H296" s="215"/>
      <c r="I296" s="212"/>
      <c r="J296" s="38"/>
      <c r="K296" s="206"/>
      <c r="L296" s="37"/>
    </row>
    <row r="297" spans="1:12" ht="15.75">
      <c r="A297" s="141"/>
      <c r="B297" s="141"/>
      <c r="C297" s="227"/>
      <c r="D297" s="18"/>
      <c r="E297" s="16"/>
      <c r="F297" s="16"/>
      <c r="G297" s="215"/>
      <c r="H297" s="215"/>
      <c r="I297" s="212"/>
      <c r="J297" s="38"/>
      <c r="K297" s="206"/>
      <c r="L297" s="37"/>
    </row>
    <row r="298" spans="1:12" ht="16.5">
      <c r="A298" s="421" t="s">
        <v>301</v>
      </c>
      <c r="B298" s="141"/>
      <c r="C298" s="227"/>
      <c r="D298" s="18"/>
      <c r="E298" s="16"/>
      <c r="F298" s="16"/>
      <c r="G298" s="215"/>
      <c r="H298" s="215"/>
      <c r="I298" s="212"/>
      <c r="J298" s="38"/>
      <c r="K298" s="206"/>
      <c r="L298" s="37"/>
    </row>
    <row r="299" spans="1:12" ht="15.75">
      <c r="A299" s="141"/>
      <c r="B299" s="141"/>
      <c r="C299" s="227"/>
      <c r="D299" s="18"/>
      <c r="E299" s="16"/>
      <c r="F299" s="16"/>
      <c r="G299" s="215"/>
      <c r="H299" s="215"/>
      <c r="I299" s="212"/>
      <c r="J299" s="38"/>
      <c r="K299" s="206"/>
      <c r="L299" s="37"/>
    </row>
    <row r="300" spans="1:12" ht="18.75">
      <c r="A300" s="230" t="s">
        <v>302</v>
      </c>
      <c r="B300" s="230"/>
      <c r="C300" s="436"/>
      <c r="D300" s="653"/>
      <c r="E300" s="16"/>
      <c r="F300" s="16"/>
      <c r="G300" s="215"/>
      <c r="H300" s="215"/>
      <c r="I300" s="212"/>
      <c r="J300" s="38"/>
      <c r="K300" s="206"/>
      <c r="L300" s="37"/>
    </row>
    <row r="301" spans="1:12" ht="18.75">
      <c r="A301" s="230" t="s">
        <v>303</v>
      </c>
      <c r="B301" s="230"/>
      <c r="C301" s="436"/>
      <c r="D301" s="653"/>
      <c r="E301" s="16"/>
      <c r="F301" s="16"/>
      <c r="G301" s="215"/>
      <c r="H301" s="215"/>
      <c r="I301" s="212"/>
      <c r="J301" s="38"/>
      <c r="K301" s="206"/>
      <c r="L301" s="37"/>
    </row>
    <row r="302" spans="1:12" ht="15.75">
      <c r="A302" s="141"/>
      <c r="B302" s="141"/>
      <c r="C302" s="227"/>
      <c r="D302" s="18"/>
      <c r="E302" s="16"/>
      <c r="F302" s="16"/>
      <c r="G302" s="215"/>
      <c r="H302" s="215"/>
      <c r="I302" s="212"/>
      <c r="J302" s="38"/>
      <c r="K302" s="206"/>
      <c r="L302" s="37"/>
    </row>
    <row r="303" spans="1:12" ht="15.75">
      <c r="A303" s="141"/>
      <c r="B303" s="141"/>
      <c r="C303" s="227"/>
      <c r="D303" s="18"/>
      <c r="E303" s="16"/>
      <c r="F303" s="16"/>
      <c r="G303" s="215"/>
      <c r="H303" s="215"/>
      <c r="I303" s="212"/>
      <c r="J303" s="38"/>
      <c r="K303" s="206"/>
      <c r="L303" s="37"/>
    </row>
    <row r="304" spans="1:12" s="3" customFormat="1" ht="19.5" customHeight="1">
      <c r="A304" s="415" t="s">
        <v>316</v>
      </c>
      <c r="B304" s="416"/>
      <c r="C304" s="416"/>
      <c r="D304" s="267"/>
      <c r="E304" s="267"/>
      <c r="F304" s="267"/>
      <c r="G304" s="267"/>
      <c r="H304" s="215"/>
      <c r="I304" s="417"/>
      <c r="J304" s="651"/>
      <c r="K304" s="652"/>
      <c r="L304" s="651"/>
    </row>
    <row r="305" spans="1:12" s="3" customFormat="1" ht="19.5" customHeight="1">
      <c r="A305" s="418" t="s">
        <v>304</v>
      </c>
      <c r="B305" s="416"/>
      <c r="C305" s="416"/>
      <c r="D305" s="267"/>
      <c r="E305" s="267"/>
      <c r="F305" s="267"/>
      <c r="G305" s="267"/>
      <c r="H305" s="215"/>
      <c r="I305" s="417"/>
      <c r="J305" s="651"/>
      <c r="K305" s="652"/>
      <c r="L305" s="651"/>
    </row>
    <row r="306" spans="1:12" s="3" customFormat="1" ht="19.5" customHeight="1">
      <c r="A306" s="415" t="s">
        <v>317</v>
      </c>
      <c r="B306" s="202"/>
      <c r="C306" s="140"/>
      <c r="D306" s="267"/>
      <c r="E306" s="267"/>
      <c r="F306" s="267"/>
      <c r="G306" s="267"/>
      <c r="H306" s="215"/>
      <c r="I306" s="417"/>
      <c r="J306" s="651"/>
      <c r="K306" s="652"/>
      <c r="L306" s="651"/>
    </row>
    <row r="307" spans="1:12" ht="15.75">
      <c r="A307" s="141"/>
      <c r="B307" s="141"/>
      <c r="C307" s="227"/>
      <c r="D307" s="18"/>
      <c r="E307" s="16"/>
      <c r="F307" s="16"/>
      <c r="G307" s="215"/>
      <c r="H307" s="215"/>
      <c r="I307" s="212"/>
      <c r="J307" s="38"/>
      <c r="K307" s="206"/>
      <c r="L307" s="37"/>
    </row>
    <row r="308" spans="1:12" ht="15.75">
      <c r="A308" s="141"/>
      <c r="B308" s="141"/>
      <c r="C308" s="227"/>
      <c r="D308" s="18"/>
      <c r="E308" s="16"/>
      <c r="F308" s="16"/>
      <c r="G308" s="215"/>
      <c r="H308" s="215"/>
      <c r="I308" s="212"/>
      <c r="J308" s="38"/>
      <c r="K308" s="206"/>
      <c r="L308" s="37"/>
    </row>
    <row r="309" spans="1:12" ht="16.5" customHeight="1">
      <c r="A309" s="168" t="s">
        <v>154</v>
      </c>
      <c r="B309" s="168"/>
      <c r="C309" s="273"/>
      <c r="D309" s="274"/>
      <c r="E309" s="274"/>
      <c r="F309" s="275"/>
      <c r="G309" s="274"/>
      <c r="H309" s="215"/>
      <c r="I309" s="142"/>
      <c r="J309" s="1"/>
      <c r="K309" s="276"/>
      <c r="L309" s="4"/>
    </row>
    <row r="310" spans="1:12" ht="16.5" customHeight="1">
      <c r="A310" s="168"/>
      <c r="B310" s="168"/>
      <c r="C310" s="273"/>
      <c r="D310" s="274"/>
      <c r="E310" s="274"/>
      <c r="F310" s="275"/>
      <c r="G310" s="274"/>
      <c r="H310" s="215"/>
      <c r="I310" s="142"/>
      <c r="J310" s="1"/>
      <c r="K310" s="276"/>
      <c r="L310" s="4"/>
    </row>
    <row r="311" spans="1:12" ht="16.5" customHeight="1">
      <c r="A311" s="168"/>
      <c r="B311" s="168"/>
      <c r="C311" s="273"/>
      <c r="D311" s="274"/>
      <c r="E311" s="274"/>
      <c r="F311" s="275"/>
      <c r="G311" s="274"/>
      <c r="H311" s="215"/>
      <c r="I311" s="142"/>
      <c r="J311" s="1"/>
      <c r="K311" s="276"/>
      <c r="L311" s="4"/>
    </row>
    <row r="312" spans="1:12" ht="18" customHeight="1">
      <c r="A312" s="277" t="s">
        <v>155</v>
      </c>
      <c r="B312" s="277"/>
      <c r="C312" s="278"/>
      <c r="D312" s="279"/>
      <c r="E312" s="279"/>
      <c r="F312" s="280"/>
      <c r="G312" s="279"/>
      <c r="H312" s="17"/>
      <c r="I312" s="142"/>
      <c r="J312" s="1"/>
      <c r="K312" s="276"/>
      <c r="L312" s="4"/>
    </row>
    <row r="313" spans="1:12" ht="18" customHeight="1">
      <c r="A313" s="277"/>
      <c r="B313" s="277"/>
      <c r="C313" s="278"/>
      <c r="D313" s="279"/>
      <c r="E313" s="279"/>
      <c r="F313" s="280"/>
      <c r="G313" s="279"/>
      <c r="H313" s="17"/>
      <c r="I313" s="142"/>
      <c r="J313" s="1"/>
      <c r="K313" s="276"/>
      <c r="L313" s="4"/>
    </row>
    <row r="314" spans="1:12" ht="18" customHeight="1">
      <c r="A314" s="151"/>
      <c r="B314" s="214"/>
      <c r="C314" s="271"/>
      <c r="D314" s="272"/>
      <c r="E314" s="15"/>
      <c r="F314" s="15"/>
      <c r="G314" s="15"/>
      <c r="H314" s="17"/>
      <c r="I314" s="142"/>
      <c r="J314" s="1"/>
      <c r="K314" s="276"/>
      <c r="L314" s="4"/>
    </row>
    <row r="315" spans="1:12" ht="16.5" customHeight="1">
      <c r="A315" s="168" t="s">
        <v>156</v>
      </c>
      <c r="B315" s="168"/>
      <c r="C315" s="273"/>
      <c r="D315" s="274"/>
      <c r="E315" s="274"/>
      <c r="F315" s="275"/>
      <c r="G315" s="274"/>
      <c r="H315" s="215"/>
      <c r="I315" s="142"/>
      <c r="J315" s="1"/>
      <c r="K315" s="276"/>
      <c r="L315" s="4"/>
    </row>
    <row r="316" spans="1:12" ht="16.5" customHeight="1">
      <c r="A316" s="168"/>
      <c r="B316" s="168"/>
      <c r="C316" s="273"/>
      <c r="D316" s="274"/>
      <c r="E316" s="274"/>
      <c r="F316" s="275"/>
      <c r="G316" s="274"/>
      <c r="H316" s="215"/>
      <c r="I316" s="142"/>
      <c r="J316" s="1"/>
      <c r="K316" s="276"/>
      <c r="L316" s="4"/>
    </row>
    <row r="317" spans="1:12" ht="18.75">
      <c r="A317" s="277"/>
      <c r="B317" s="277"/>
      <c r="C317" s="278"/>
      <c r="D317" s="279"/>
      <c r="E317" s="279"/>
      <c r="F317" s="280"/>
      <c r="G317" s="279"/>
      <c r="H317" s="17"/>
      <c r="I317" s="281"/>
      <c r="J317" s="1"/>
      <c r="K317" s="276"/>
      <c r="L317" s="2"/>
    </row>
    <row r="318" spans="1:12" ht="18.75">
      <c r="A318" s="277" t="s">
        <v>157</v>
      </c>
      <c r="B318" s="277"/>
      <c r="C318" s="278"/>
      <c r="D318" s="279"/>
      <c r="E318" s="279"/>
      <c r="F318" s="280"/>
      <c r="G318" s="279"/>
      <c r="I318" s="281"/>
      <c r="J318" s="1"/>
      <c r="K318" s="276"/>
      <c r="L318" s="2"/>
    </row>
    <row r="319" spans="1:12" ht="18.75">
      <c r="A319" s="277"/>
      <c r="B319" s="277"/>
      <c r="C319" s="278"/>
      <c r="D319" s="279"/>
      <c r="E319" s="279"/>
      <c r="F319" s="280"/>
      <c r="G319" s="279"/>
      <c r="I319" s="281"/>
      <c r="J319" s="1"/>
      <c r="K319" s="276"/>
      <c r="L319" s="2"/>
    </row>
    <row r="320" spans="1:11" ht="18.75">
      <c r="A320" s="165"/>
      <c r="B320" s="165"/>
      <c r="C320" s="166"/>
      <c r="D320" s="282"/>
      <c r="E320" s="282"/>
      <c r="F320" s="283" t="s">
        <v>158</v>
      </c>
      <c r="G320" s="282"/>
      <c r="I320" s="142"/>
      <c r="K320" s="144"/>
    </row>
    <row r="321" spans="1:11" ht="18.75">
      <c r="A321" s="165"/>
      <c r="B321" s="165"/>
      <c r="C321" s="166"/>
      <c r="D321" s="282"/>
      <c r="E321" s="282"/>
      <c r="F321" s="283" t="s">
        <v>159</v>
      </c>
      <c r="G321" s="282"/>
      <c r="I321" s="142"/>
      <c r="K321" s="144"/>
    </row>
    <row r="322" spans="1:11" ht="18.75">
      <c r="A322" s="165"/>
      <c r="B322" s="165"/>
      <c r="C322" s="166"/>
      <c r="D322" s="282"/>
      <c r="E322" s="282"/>
      <c r="F322" s="283"/>
      <c r="G322" s="282"/>
      <c r="I322" s="142"/>
      <c r="K322" s="144"/>
    </row>
    <row r="323" spans="1:11" ht="19.5">
      <c r="A323" s="165"/>
      <c r="B323" s="165"/>
      <c r="C323" s="166"/>
      <c r="D323" s="282"/>
      <c r="E323" s="282"/>
      <c r="F323" s="284" t="s">
        <v>160</v>
      </c>
      <c r="G323" s="282"/>
      <c r="I323" s="142"/>
      <c r="K323" s="144"/>
    </row>
    <row r="324" spans="1:11" ht="18.75">
      <c r="A324" s="140"/>
      <c r="B324" s="140"/>
      <c r="C324" s="140"/>
      <c r="I324" s="142"/>
      <c r="K324" s="144"/>
    </row>
    <row r="325" spans="1:11" ht="18.75">
      <c r="A325" s="140"/>
      <c r="B325" s="140"/>
      <c r="C325" s="140"/>
      <c r="I325" s="142"/>
      <c r="K325" s="144"/>
    </row>
    <row r="326" spans="1:11" ht="18.75">
      <c r="A326" s="140"/>
      <c r="B326" s="140"/>
      <c r="C326" s="140"/>
      <c r="I326" s="142"/>
      <c r="K326" s="144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workbookViewId="0" topLeftCell="A1">
      <selection activeCell="J15" sqref="J15"/>
    </sheetView>
  </sheetViews>
  <sheetFormatPr defaultColWidth="9.140625" defaultRowHeight="12.75"/>
  <cols>
    <col min="1" max="1" width="4.57421875" style="303" customWidth="1"/>
    <col min="2" max="2" width="5.140625" style="127" customWidth="1"/>
    <col min="3" max="3" width="6.57421875" style="127" customWidth="1"/>
    <col min="4" max="4" width="5.28125" style="408" customWidth="1"/>
    <col min="5" max="5" width="40.7109375" style="129" customWidth="1"/>
    <col min="6" max="6" width="16.28125" style="303" customWidth="1"/>
    <col min="7" max="7" width="13.28125" style="303" customWidth="1"/>
    <col min="8" max="8" width="15.140625" style="127" hidden="1" customWidth="1"/>
    <col min="9" max="9" width="20.8515625" style="127" customWidth="1"/>
    <col min="10" max="10" width="14.7109375" style="473" customWidth="1"/>
    <col min="11" max="11" width="9.140625" style="473" customWidth="1"/>
    <col min="12" max="12" width="32.140625" style="473" customWidth="1"/>
    <col min="13" max="15" width="9.140625" style="473" customWidth="1"/>
    <col min="16" max="16384" width="9.140625" style="127" customWidth="1"/>
  </cols>
  <sheetData>
    <row r="1" spans="1:7" ht="20.25">
      <c r="A1" s="347"/>
      <c r="B1" s="50"/>
      <c r="C1" s="50"/>
      <c r="D1" s="347"/>
      <c r="F1" s="409" t="s">
        <v>58</v>
      </c>
      <c r="G1" s="127"/>
    </row>
    <row r="2" spans="1:7" ht="18.75">
      <c r="A2" s="347"/>
      <c r="B2" s="50"/>
      <c r="C2" s="50"/>
      <c r="D2" s="347"/>
      <c r="F2" s="128" t="s">
        <v>59</v>
      </c>
      <c r="G2" s="127"/>
    </row>
    <row r="3" spans="1:7" ht="18.75">
      <c r="A3" s="347"/>
      <c r="B3" s="50"/>
      <c r="C3" s="50"/>
      <c r="D3" s="347"/>
      <c r="F3" s="128" t="s">
        <v>238</v>
      </c>
      <c r="G3" s="127"/>
    </row>
    <row r="4" spans="1:7" ht="16.5">
      <c r="A4" s="347"/>
      <c r="B4" s="50"/>
      <c r="C4" s="50"/>
      <c r="D4" s="347"/>
      <c r="F4" s="474" t="s">
        <v>60</v>
      </c>
      <c r="G4" s="127"/>
    </row>
    <row r="5" spans="1:7" ht="12.75">
      <c r="A5" s="347"/>
      <c r="B5" s="50"/>
      <c r="C5" s="50"/>
      <c r="D5" s="347"/>
      <c r="E5" s="110"/>
      <c r="F5" s="286"/>
      <c r="G5" s="127"/>
    </row>
    <row r="6" spans="1:7" ht="19.5">
      <c r="A6" s="347"/>
      <c r="B6" s="52"/>
      <c r="C6" s="53" t="s">
        <v>195</v>
      </c>
      <c r="D6" s="348"/>
      <c r="E6" s="111"/>
      <c r="F6" s="349"/>
      <c r="G6" s="349"/>
    </row>
    <row r="7" spans="1:7" ht="19.5">
      <c r="A7" s="347"/>
      <c r="B7" s="52"/>
      <c r="C7" s="53" t="s">
        <v>239</v>
      </c>
      <c r="D7" s="348"/>
      <c r="E7" s="111"/>
      <c r="F7" s="349"/>
      <c r="G7" s="350"/>
    </row>
    <row r="8" spans="1:7" ht="18.75">
      <c r="A8" s="347"/>
      <c r="B8" s="52"/>
      <c r="C8" s="54"/>
      <c r="D8" s="348"/>
      <c r="E8" s="111"/>
      <c r="F8" s="349"/>
      <c r="G8" s="349"/>
    </row>
    <row r="9" spans="1:7" ht="12.75">
      <c r="A9" s="347"/>
      <c r="B9" s="52" t="s">
        <v>78</v>
      </c>
      <c r="C9" s="55"/>
      <c r="D9" s="351"/>
      <c r="E9" s="111"/>
      <c r="F9" s="352" t="s">
        <v>88</v>
      </c>
      <c r="G9" s="352"/>
    </row>
    <row r="10" spans="1:7" ht="18.75" customHeight="1">
      <c r="A10" s="353"/>
      <c r="B10" s="112"/>
      <c r="C10" s="56"/>
      <c r="D10" s="354"/>
      <c r="E10" s="112"/>
      <c r="F10" s="475" t="s">
        <v>240</v>
      </c>
      <c r="G10" s="476"/>
    </row>
    <row r="11" spans="1:7" ht="18.75" customHeight="1">
      <c r="A11" s="477" t="s">
        <v>118</v>
      </c>
      <c r="B11" s="478" t="s">
        <v>89</v>
      </c>
      <c r="C11" s="479" t="s">
        <v>86</v>
      </c>
      <c r="D11" s="479" t="s">
        <v>81</v>
      </c>
      <c r="E11" s="478" t="s">
        <v>90</v>
      </c>
      <c r="F11" s="355"/>
      <c r="G11" s="356" t="s">
        <v>77</v>
      </c>
    </row>
    <row r="12" spans="1:10" ht="40.5" customHeight="1">
      <c r="A12" s="357"/>
      <c r="B12" s="113"/>
      <c r="C12" s="57"/>
      <c r="D12" s="358"/>
      <c r="E12" s="113"/>
      <c r="F12" s="480" t="s">
        <v>91</v>
      </c>
      <c r="G12" s="481" t="s">
        <v>92</v>
      </c>
      <c r="I12" s="359"/>
      <c r="J12" s="482"/>
    </row>
    <row r="13" spans="1:10" ht="21" customHeight="1">
      <c r="A13" s="353"/>
      <c r="B13" s="58" t="s">
        <v>93</v>
      </c>
      <c r="C13" s="59"/>
      <c r="D13" s="360"/>
      <c r="E13" s="114"/>
      <c r="F13" s="483">
        <f>F14+F20+F25+F31+F37+F62+F40+F65+F99+F102</f>
        <v>34520400.69</v>
      </c>
      <c r="G13" s="361">
        <f>G14+G20+G25+G31+G40+G65+G99</f>
        <v>6290687.12</v>
      </c>
      <c r="I13" s="362"/>
      <c r="J13" s="484"/>
    </row>
    <row r="14" spans="1:10" ht="24.75" customHeight="1">
      <c r="A14" s="287"/>
      <c r="B14" s="61">
        <v>600</v>
      </c>
      <c r="C14" s="61"/>
      <c r="D14" s="363"/>
      <c r="E14" s="115" t="s">
        <v>94</v>
      </c>
      <c r="F14" s="116">
        <f>F15</f>
        <v>2475536</v>
      </c>
      <c r="G14" s="135">
        <f>G15</f>
        <v>0</v>
      </c>
      <c r="I14" s="364"/>
      <c r="J14" s="485"/>
    </row>
    <row r="15" spans="1:7" ht="27.75" customHeight="1">
      <c r="A15" s="357"/>
      <c r="B15" s="95"/>
      <c r="C15" s="92">
        <v>60016</v>
      </c>
      <c r="D15" s="365"/>
      <c r="E15" s="86" t="s">
        <v>95</v>
      </c>
      <c r="F15" s="117">
        <f>SUM(F16:F19)</f>
        <v>2475536</v>
      </c>
      <c r="G15" s="124">
        <f>SUM(G16:G19)</f>
        <v>0</v>
      </c>
    </row>
    <row r="16" spans="1:15" s="293" customFormat="1" ht="35.25" customHeight="1">
      <c r="A16" s="287">
        <v>1</v>
      </c>
      <c r="B16" s="294"/>
      <c r="C16" s="295"/>
      <c r="D16" s="291">
        <v>6050</v>
      </c>
      <c r="E16" s="66" t="s">
        <v>241</v>
      </c>
      <c r="F16" s="130">
        <v>2267036</v>
      </c>
      <c r="G16" s="131">
        <v>0</v>
      </c>
      <c r="I16" s="292"/>
      <c r="J16" s="486"/>
      <c r="K16" s="486"/>
      <c r="L16" s="486"/>
      <c r="M16" s="486"/>
      <c r="N16" s="486"/>
      <c r="O16" s="486"/>
    </row>
    <row r="17" spans="1:15" s="293" customFormat="1" ht="26.25" customHeight="1">
      <c r="A17" s="287">
        <v>2</v>
      </c>
      <c r="B17" s="294"/>
      <c r="C17" s="295"/>
      <c r="D17" s="291">
        <v>6050</v>
      </c>
      <c r="E17" s="66" t="s">
        <v>242</v>
      </c>
      <c r="F17" s="664">
        <f>200000-49500</f>
        <v>150500</v>
      </c>
      <c r="G17" s="131">
        <v>0</v>
      </c>
      <c r="J17" s="486"/>
      <c r="K17" s="486"/>
      <c r="L17" s="486"/>
      <c r="M17" s="486"/>
      <c r="N17" s="486"/>
      <c r="O17" s="486"/>
    </row>
    <row r="18" spans="1:15" s="293" customFormat="1" ht="35.25" customHeight="1">
      <c r="A18" s="357">
        <v>3</v>
      </c>
      <c r="B18" s="294"/>
      <c r="C18" s="295"/>
      <c r="D18" s="291">
        <v>6050</v>
      </c>
      <c r="E18" s="66" t="s">
        <v>243</v>
      </c>
      <c r="F18" s="130">
        <v>43000</v>
      </c>
      <c r="G18" s="131">
        <v>0</v>
      </c>
      <c r="J18" s="486"/>
      <c r="K18" s="486"/>
      <c r="L18" s="486"/>
      <c r="M18" s="486"/>
      <c r="N18" s="486"/>
      <c r="O18" s="486"/>
    </row>
    <row r="19" spans="1:15" s="293" customFormat="1" ht="29.25" customHeight="1">
      <c r="A19" s="357">
        <v>4</v>
      </c>
      <c r="B19" s="294"/>
      <c r="C19" s="295"/>
      <c r="D19" s="291">
        <v>6060</v>
      </c>
      <c r="E19" s="66" t="s">
        <v>244</v>
      </c>
      <c r="F19" s="130">
        <v>15000</v>
      </c>
      <c r="G19" s="131">
        <v>0</v>
      </c>
      <c r="J19" s="486"/>
      <c r="K19" s="486"/>
      <c r="L19" s="486"/>
      <c r="M19" s="486"/>
      <c r="N19" s="486"/>
      <c r="O19" s="486"/>
    </row>
    <row r="20" spans="1:7" ht="27" customHeight="1">
      <c r="A20" s="366"/>
      <c r="B20" s="61">
        <v>700</v>
      </c>
      <c r="C20" s="61"/>
      <c r="D20" s="363"/>
      <c r="E20" s="118" t="s">
        <v>96</v>
      </c>
      <c r="F20" s="119">
        <f>F21+F23</f>
        <v>2266310.8899999997</v>
      </c>
      <c r="G20" s="122">
        <f>G21+G23</f>
        <v>0</v>
      </c>
    </row>
    <row r="21" spans="1:7" ht="27" customHeight="1">
      <c r="A21" s="287"/>
      <c r="B21" s="65"/>
      <c r="C21" s="73">
        <v>70005</v>
      </c>
      <c r="D21" s="365"/>
      <c r="E21" s="86" t="s">
        <v>97</v>
      </c>
      <c r="F21" s="117">
        <f>SUM(F22:F22)</f>
        <v>735622</v>
      </c>
      <c r="G21" s="124">
        <f>SUM(G22:G22)</f>
        <v>0</v>
      </c>
    </row>
    <row r="22" spans="1:7" ht="29.25" customHeight="1">
      <c r="A22" s="287">
        <v>5</v>
      </c>
      <c r="B22" s="74"/>
      <c r="C22" s="75"/>
      <c r="D22" s="291">
        <v>6060</v>
      </c>
      <c r="E22" s="66" t="s">
        <v>98</v>
      </c>
      <c r="F22" s="91">
        <f>1118622+137000+50000-570000</f>
        <v>735622</v>
      </c>
      <c r="G22" s="90">
        <v>0</v>
      </c>
    </row>
    <row r="23" spans="1:7" ht="24.75" customHeight="1">
      <c r="A23" s="287"/>
      <c r="B23" s="67"/>
      <c r="C23" s="76">
        <v>70095</v>
      </c>
      <c r="D23" s="367"/>
      <c r="E23" s="86" t="s">
        <v>99</v>
      </c>
      <c r="F23" s="117">
        <f>SUM(F24:F24)</f>
        <v>1530688.89</v>
      </c>
      <c r="G23" s="124">
        <f>SUM(G24:G24)</f>
        <v>0</v>
      </c>
    </row>
    <row r="24" spans="1:7" ht="72.75" customHeight="1">
      <c r="A24" s="287">
        <v>6</v>
      </c>
      <c r="B24" s="67"/>
      <c r="C24" s="95"/>
      <c r="D24" s="287">
        <v>6010</v>
      </c>
      <c r="E24" s="77" t="s">
        <v>245</v>
      </c>
      <c r="F24" s="91">
        <v>1530688.89</v>
      </c>
      <c r="G24" s="90">
        <v>0</v>
      </c>
    </row>
    <row r="25" spans="1:7" ht="24.75" customHeight="1">
      <c r="A25" s="368"/>
      <c r="B25" s="61">
        <v>750</v>
      </c>
      <c r="C25" s="61"/>
      <c r="D25" s="363"/>
      <c r="E25" s="84" t="s">
        <v>101</v>
      </c>
      <c r="F25" s="120">
        <f>F26</f>
        <v>245000</v>
      </c>
      <c r="G25" s="369">
        <f>G26</f>
        <v>0</v>
      </c>
    </row>
    <row r="26" spans="1:7" ht="27" customHeight="1">
      <c r="A26" s="287"/>
      <c r="B26" s="370"/>
      <c r="C26" s="76">
        <v>75023</v>
      </c>
      <c r="D26" s="367"/>
      <c r="E26" s="87" t="s">
        <v>102</v>
      </c>
      <c r="F26" s="121">
        <f>SUM(F27:F30)</f>
        <v>245000</v>
      </c>
      <c r="G26" s="371">
        <f>SUM(G39:G39)</f>
        <v>0</v>
      </c>
    </row>
    <row r="27" spans="1:7" ht="27" customHeight="1">
      <c r="A27" s="287">
        <v>7</v>
      </c>
      <c r="B27" s="383"/>
      <c r="C27" s="67"/>
      <c r="D27" s="291">
        <v>6050</v>
      </c>
      <c r="E27" s="85" t="s">
        <v>246</v>
      </c>
      <c r="F27" s="487">
        <v>60000</v>
      </c>
      <c r="G27" s="90">
        <v>0</v>
      </c>
    </row>
    <row r="28" spans="1:7" ht="25.5" customHeight="1">
      <c r="A28" s="287">
        <v>8</v>
      </c>
      <c r="B28" s="383"/>
      <c r="C28" s="67"/>
      <c r="D28" s="291">
        <v>6060</v>
      </c>
      <c r="E28" s="85" t="s">
        <v>196</v>
      </c>
      <c r="F28" s="487">
        <v>150000</v>
      </c>
      <c r="G28" s="90">
        <v>0</v>
      </c>
    </row>
    <row r="29" spans="1:7" ht="27" customHeight="1">
      <c r="A29" s="287">
        <v>9</v>
      </c>
      <c r="B29" s="383"/>
      <c r="C29" s="74"/>
      <c r="D29" s="291">
        <v>6060</v>
      </c>
      <c r="E29" s="77" t="s">
        <v>247</v>
      </c>
      <c r="F29" s="91">
        <v>10000</v>
      </c>
      <c r="G29" s="90">
        <v>0</v>
      </c>
    </row>
    <row r="30" spans="1:7" ht="33.75" customHeight="1">
      <c r="A30" s="287">
        <v>10</v>
      </c>
      <c r="B30" s="383"/>
      <c r="C30" s="67"/>
      <c r="D30" s="291">
        <v>6060</v>
      </c>
      <c r="E30" s="85" t="s">
        <v>248</v>
      </c>
      <c r="F30" s="487">
        <v>25000</v>
      </c>
      <c r="G30" s="90">
        <v>0</v>
      </c>
    </row>
    <row r="31" spans="1:7" ht="30" customHeight="1">
      <c r="A31" s="287"/>
      <c r="B31" s="61">
        <v>754</v>
      </c>
      <c r="C31" s="61"/>
      <c r="D31" s="368"/>
      <c r="E31" s="103" t="s">
        <v>103</v>
      </c>
      <c r="F31" s="119">
        <f>F32+F35</f>
        <v>45000</v>
      </c>
      <c r="G31" s="122">
        <f>G32+G35</f>
        <v>0</v>
      </c>
    </row>
    <row r="32" spans="1:7" ht="28.5" customHeight="1">
      <c r="A32" s="287"/>
      <c r="B32" s="81"/>
      <c r="C32" s="65">
        <v>75412</v>
      </c>
      <c r="D32" s="298"/>
      <c r="E32" s="123" t="s">
        <v>164</v>
      </c>
      <c r="F32" s="117">
        <f>F33+F34</f>
        <v>26000</v>
      </c>
      <c r="G32" s="124">
        <f>G33</f>
        <v>0</v>
      </c>
    </row>
    <row r="33" spans="1:7" ht="26.25" customHeight="1">
      <c r="A33" s="287">
        <v>11</v>
      </c>
      <c r="B33" s="125"/>
      <c r="C33" s="79"/>
      <c r="D33" s="291">
        <v>6060</v>
      </c>
      <c r="E33" s="66" t="s">
        <v>165</v>
      </c>
      <c r="F33" s="91">
        <v>6000</v>
      </c>
      <c r="G33" s="90">
        <v>0</v>
      </c>
    </row>
    <row r="34" spans="1:7" ht="33.75" customHeight="1">
      <c r="A34" s="287">
        <v>12</v>
      </c>
      <c r="B34" s="125"/>
      <c r="C34" s="74"/>
      <c r="D34" s="287">
        <v>6230</v>
      </c>
      <c r="E34" s="405" t="s">
        <v>249</v>
      </c>
      <c r="F34" s="488">
        <v>20000</v>
      </c>
      <c r="G34" s="489">
        <v>0</v>
      </c>
    </row>
    <row r="35" spans="1:7" ht="26.25" customHeight="1">
      <c r="A35" s="287"/>
      <c r="B35" s="81"/>
      <c r="C35" s="76">
        <v>75414</v>
      </c>
      <c r="D35" s="298"/>
      <c r="E35" s="123" t="s">
        <v>104</v>
      </c>
      <c r="F35" s="121">
        <f>SUM(F36)</f>
        <v>19000</v>
      </c>
      <c r="G35" s="371">
        <f>SUM(G36)</f>
        <v>0</v>
      </c>
    </row>
    <row r="36" spans="1:7" ht="29.25" customHeight="1">
      <c r="A36" s="287">
        <v>13</v>
      </c>
      <c r="B36" s="74"/>
      <c r="C36" s="80"/>
      <c r="D36" s="375">
        <v>6060</v>
      </c>
      <c r="E36" s="66" t="s">
        <v>165</v>
      </c>
      <c r="F36" s="130">
        <v>19000</v>
      </c>
      <c r="G36" s="131">
        <v>0</v>
      </c>
    </row>
    <row r="37" spans="1:7" ht="25.5" customHeight="1">
      <c r="A37" s="287"/>
      <c r="B37" s="61">
        <v>758</v>
      </c>
      <c r="C37" s="60"/>
      <c r="D37" s="363"/>
      <c r="E37" s="118" t="s">
        <v>105</v>
      </c>
      <c r="F37" s="119">
        <f>F38</f>
        <v>370000</v>
      </c>
      <c r="G37" s="122">
        <f>G38</f>
        <v>0</v>
      </c>
    </row>
    <row r="38" spans="1:7" ht="27.75" customHeight="1">
      <c r="A38" s="287"/>
      <c r="B38" s="490"/>
      <c r="C38" s="76">
        <v>75818</v>
      </c>
      <c r="D38" s="365"/>
      <c r="E38" s="87" t="s">
        <v>106</v>
      </c>
      <c r="F38" s="121">
        <f>F39</f>
        <v>370000</v>
      </c>
      <c r="G38" s="371">
        <f>G39</f>
        <v>0</v>
      </c>
    </row>
    <row r="39" spans="1:7" ht="33.75" customHeight="1">
      <c r="A39" s="287"/>
      <c r="B39" s="125"/>
      <c r="C39" s="69"/>
      <c r="D39" s="291">
        <v>6800</v>
      </c>
      <c r="E39" s="78" t="s">
        <v>107</v>
      </c>
      <c r="F39" s="491">
        <f>800000-40000-10000-250000-130000</f>
        <v>370000</v>
      </c>
      <c r="G39" s="131">
        <f>500000-500000</f>
        <v>0</v>
      </c>
    </row>
    <row r="40" spans="1:7" ht="24.75" customHeight="1">
      <c r="A40" s="357"/>
      <c r="B40" s="61">
        <v>801</v>
      </c>
      <c r="C40" s="80"/>
      <c r="D40" s="375"/>
      <c r="E40" s="88" t="s">
        <v>108</v>
      </c>
      <c r="F40" s="120">
        <f>F55+F47+F41+F57</f>
        <v>2183800</v>
      </c>
      <c r="G40" s="369">
        <f>G55+G41+G57</f>
        <v>0</v>
      </c>
    </row>
    <row r="41" spans="1:7" ht="24.75" customHeight="1">
      <c r="A41" s="357"/>
      <c r="B41" s="125"/>
      <c r="C41" s="65">
        <v>80101</v>
      </c>
      <c r="D41" s="367"/>
      <c r="E41" s="87" t="s">
        <v>109</v>
      </c>
      <c r="F41" s="121">
        <f>SUM(F42:F46)</f>
        <v>961500</v>
      </c>
      <c r="G41" s="371">
        <f>G42</f>
        <v>0</v>
      </c>
    </row>
    <row r="42" spans="1:7" ht="27.75" customHeight="1">
      <c r="A42" s="357">
        <v>14</v>
      </c>
      <c r="B42" s="125"/>
      <c r="C42" s="79"/>
      <c r="D42" s="291">
        <v>6050</v>
      </c>
      <c r="E42" s="78" t="s">
        <v>250</v>
      </c>
      <c r="F42" s="488">
        <v>800000</v>
      </c>
      <c r="G42" s="489">
        <v>0</v>
      </c>
    </row>
    <row r="43" spans="1:7" ht="29.25" customHeight="1">
      <c r="A43" s="357">
        <v>15</v>
      </c>
      <c r="B43" s="125"/>
      <c r="C43" s="74"/>
      <c r="D43" s="291">
        <v>6050</v>
      </c>
      <c r="E43" s="78" t="s">
        <v>251</v>
      </c>
      <c r="F43" s="488">
        <v>9000</v>
      </c>
      <c r="G43" s="489">
        <v>0</v>
      </c>
    </row>
    <row r="44" spans="1:7" ht="30.75" customHeight="1">
      <c r="A44" s="357">
        <v>16</v>
      </c>
      <c r="B44" s="125"/>
      <c r="C44" s="74"/>
      <c r="D44" s="291">
        <v>6050</v>
      </c>
      <c r="E44" s="78" t="s">
        <v>252</v>
      </c>
      <c r="F44" s="488">
        <v>6000</v>
      </c>
      <c r="G44" s="489">
        <v>0</v>
      </c>
    </row>
    <row r="45" spans="1:7" ht="30.75" customHeight="1">
      <c r="A45" s="357"/>
      <c r="B45" s="125"/>
      <c r="C45" s="74"/>
      <c r="D45" s="637">
        <v>6050</v>
      </c>
      <c r="E45" s="640" t="s">
        <v>288</v>
      </c>
      <c r="F45" s="641">
        <v>140000</v>
      </c>
      <c r="G45" s="642"/>
    </row>
    <row r="46" spans="1:7" ht="24.75" customHeight="1">
      <c r="A46" s="357">
        <v>17</v>
      </c>
      <c r="B46" s="125"/>
      <c r="C46" s="69"/>
      <c r="D46" s="291">
        <v>6060</v>
      </c>
      <c r="E46" s="78" t="s">
        <v>253</v>
      </c>
      <c r="F46" s="488">
        <v>6500</v>
      </c>
      <c r="G46" s="489">
        <v>0</v>
      </c>
    </row>
    <row r="47" spans="1:7" ht="24.75" customHeight="1">
      <c r="A47" s="357"/>
      <c r="B47" s="125"/>
      <c r="C47" s="67">
        <v>80104</v>
      </c>
      <c r="D47" s="365"/>
      <c r="E47" s="86" t="s">
        <v>110</v>
      </c>
      <c r="F47" s="121">
        <f>SUM(F48:F54)</f>
        <v>43000</v>
      </c>
      <c r="G47" s="371">
        <f>SUM(G48:G54)</f>
        <v>0</v>
      </c>
    </row>
    <row r="48" spans="1:7" ht="24.75" customHeight="1">
      <c r="A48" s="357">
        <v>18</v>
      </c>
      <c r="B48" s="125"/>
      <c r="C48" s="79"/>
      <c r="D48" s="291">
        <v>6060</v>
      </c>
      <c r="E48" s="78" t="s">
        <v>254</v>
      </c>
      <c r="F48" s="488">
        <v>5000</v>
      </c>
      <c r="G48" s="489">
        <v>0</v>
      </c>
    </row>
    <row r="49" spans="1:7" ht="28.5" customHeight="1">
      <c r="A49" s="357">
        <v>19</v>
      </c>
      <c r="B49" s="125"/>
      <c r="C49" s="74"/>
      <c r="D49" s="291">
        <v>6060</v>
      </c>
      <c r="E49" s="78" t="s">
        <v>255</v>
      </c>
      <c r="F49" s="488">
        <v>5000</v>
      </c>
      <c r="G49" s="489">
        <v>0</v>
      </c>
    </row>
    <row r="50" spans="1:7" ht="29.25" customHeight="1">
      <c r="A50" s="357">
        <v>20</v>
      </c>
      <c r="B50" s="125"/>
      <c r="C50" s="74"/>
      <c r="D50" s="291">
        <v>6060</v>
      </c>
      <c r="E50" s="78" t="s">
        <v>256</v>
      </c>
      <c r="F50" s="641">
        <f>4000-4000</f>
        <v>0</v>
      </c>
      <c r="G50" s="489">
        <v>0</v>
      </c>
    </row>
    <row r="51" spans="1:7" ht="24.75" customHeight="1">
      <c r="A51" s="357">
        <v>21</v>
      </c>
      <c r="B51" s="125"/>
      <c r="C51" s="74"/>
      <c r="D51" s="291">
        <v>6060</v>
      </c>
      <c r="E51" s="78" t="s">
        <v>257</v>
      </c>
      <c r="F51" s="488">
        <v>8000</v>
      </c>
      <c r="G51" s="489">
        <v>0</v>
      </c>
    </row>
    <row r="52" spans="1:7" ht="29.25" customHeight="1">
      <c r="A52" s="357">
        <v>22</v>
      </c>
      <c r="B52" s="125"/>
      <c r="C52" s="74"/>
      <c r="D52" s="291">
        <v>6060</v>
      </c>
      <c r="E52" s="78" t="s">
        <v>258</v>
      </c>
      <c r="F52" s="488">
        <v>8000</v>
      </c>
      <c r="G52" s="489">
        <v>0</v>
      </c>
    </row>
    <row r="53" spans="1:7" ht="29.25" customHeight="1">
      <c r="A53" s="357">
        <v>23</v>
      </c>
      <c r="B53" s="125"/>
      <c r="C53" s="74"/>
      <c r="D53" s="291">
        <v>6060</v>
      </c>
      <c r="E53" s="78" t="s">
        <v>259</v>
      </c>
      <c r="F53" s="488">
        <v>9000</v>
      </c>
      <c r="G53" s="489">
        <v>0</v>
      </c>
    </row>
    <row r="54" spans="1:7" ht="30.75" customHeight="1">
      <c r="A54" s="357">
        <v>24</v>
      </c>
      <c r="B54" s="125"/>
      <c r="C54" s="69"/>
      <c r="D54" s="291">
        <v>6060</v>
      </c>
      <c r="E54" s="78" t="s">
        <v>260</v>
      </c>
      <c r="F54" s="488">
        <v>8000</v>
      </c>
      <c r="G54" s="489">
        <v>0</v>
      </c>
    </row>
    <row r="55" spans="1:7" ht="25.5" customHeight="1">
      <c r="A55" s="287"/>
      <c r="B55" s="125"/>
      <c r="C55" s="92">
        <v>80110</v>
      </c>
      <c r="D55" s="365"/>
      <c r="E55" s="86" t="s">
        <v>166</v>
      </c>
      <c r="F55" s="117">
        <f>F56</f>
        <v>1158000</v>
      </c>
      <c r="G55" s="124">
        <f>G56</f>
        <v>0</v>
      </c>
    </row>
    <row r="56" spans="1:7" ht="24" customHeight="1">
      <c r="A56" s="287">
        <v>25</v>
      </c>
      <c r="B56" s="125"/>
      <c r="C56" s="74"/>
      <c r="D56" s="134">
        <v>6050</v>
      </c>
      <c r="E56" s="77" t="s">
        <v>261</v>
      </c>
      <c r="F56" s="91">
        <f>1240000-82000</f>
        <v>1158000</v>
      </c>
      <c r="G56" s="90">
        <v>0</v>
      </c>
    </row>
    <row r="57" spans="1:7" ht="27" customHeight="1">
      <c r="A57" s="287"/>
      <c r="B57" s="125"/>
      <c r="C57" s="65">
        <v>80148</v>
      </c>
      <c r="D57" s="365"/>
      <c r="E57" s="86" t="s">
        <v>192</v>
      </c>
      <c r="F57" s="117">
        <f>SUM(F58:F61)</f>
        <v>21300</v>
      </c>
      <c r="G57" s="124">
        <f>SUM(G58:G61)</f>
        <v>0</v>
      </c>
    </row>
    <row r="58" spans="1:7" ht="22.5" customHeight="1">
      <c r="A58" s="287">
        <v>26</v>
      </c>
      <c r="B58" s="125"/>
      <c r="C58" s="65"/>
      <c r="D58" s="291">
        <v>6060</v>
      </c>
      <c r="E58" s="66" t="s">
        <v>262</v>
      </c>
      <c r="F58" s="91">
        <v>4300</v>
      </c>
      <c r="G58" s="90">
        <v>0</v>
      </c>
    </row>
    <row r="59" spans="1:7" ht="24" customHeight="1">
      <c r="A59" s="287">
        <v>27</v>
      </c>
      <c r="B59" s="125"/>
      <c r="C59" s="67"/>
      <c r="D59" s="291">
        <v>6060</v>
      </c>
      <c r="E59" s="66" t="s">
        <v>263</v>
      </c>
      <c r="F59" s="91">
        <v>7000</v>
      </c>
      <c r="G59" s="90">
        <v>0</v>
      </c>
    </row>
    <row r="60" spans="1:7" ht="21" customHeight="1">
      <c r="A60" s="287">
        <v>28</v>
      </c>
      <c r="B60" s="125"/>
      <c r="C60" s="74"/>
      <c r="D60" s="384">
        <v>6060</v>
      </c>
      <c r="E60" s="66" t="s">
        <v>264</v>
      </c>
      <c r="F60" s="91">
        <v>5500</v>
      </c>
      <c r="G60" s="90">
        <v>0</v>
      </c>
    </row>
    <row r="61" spans="1:7" ht="24.75" customHeight="1">
      <c r="A61" s="287">
        <v>29</v>
      </c>
      <c r="B61" s="125"/>
      <c r="C61" s="69"/>
      <c r="D61" s="384">
        <v>6060</v>
      </c>
      <c r="E61" s="66" t="s">
        <v>265</v>
      </c>
      <c r="F61" s="91">
        <v>4500</v>
      </c>
      <c r="G61" s="90">
        <v>0</v>
      </c>
    </row>
    <row r="62" spans="1:7" ht="29.25" customHeight="1">
      <c r="A62" s="287"/>
      <c r="B62" s="60">
        <v>853</v>
      </c>
      <c r="C62" s="69"/>
      <c r="D62" s="384"/>
      <c r="E62" s="118" t="s">
        <v>121</v>
      </c>
      <c r="F62" s="119">
        <f>F63</f>
        <v>250000</v>
      </c>
      <c r="G62" s="122">
        <f>G63</f>
        <v>0</v>
      </c>
    </row>
    <row r="63" spans="1:7" ht="29.25" customHeight="1">
      <c r="A63" s="375"/>
      <c r="B63" s="60"/>
      <c r="C63" s="73">
        <v>85395</v>
      </c>
      <c r="D63" s="385"/>
      <c r="E63" s="86" t="s">
        <v>122</v>
      </c>
      <c r="F63" s="117">
        <f>F64</f>
        <v>250000</v>
      </c>
      <c r="G63" s="124">
        <f>G64</f>
        <v>0</v>
      </c>
    </row>
    <row r="64" spans="1:7" ht="30" customHeight="1">
      <c r="A64" s="353">
        <v>30</v>
      </c>
      <c r="B64" s="82"/>
      <c r="C64" s="95"/>
      <c r="D64" s="287">
        <v>6010</v>
      </c>
      <c r="E64" s="77" t="s">
        <v>266</v>
      </c>
      <c r="F64" s="130">
        <v>250000</v>
      </c>
      <c r="G64" s="131">
        <v>0</v>
      </c>
    </row>
    <row r="65" spans="1:7" ht="30" customHeight="1">
      <c r="A65" s="368"/>
      <c r="B65" s="83">
        <v>900</v>
      </c>
      <c r="C65" s="61"/>
      <c r="D65" s="363"/>
      <c r="E65" s="118" t="s">
        <v>111</v>
      </c>
      <c r="F65" s="119">
        <f>F66+F69+F72</f>
        <v>25794753.799999997</v>
      </c>
      <c r="G65" s="122">
        <f>G66+G69+G72</f>
        <v>5840687.12</v>
      </c>
    </row>
    <row r="66" spans="1:7" ht="27" customHeight="1">
      <c r="A66" s="368"/>
      <c r="B66" s="82"/>
      <c r="C66" s="67">
        <v>90002</v>
      </c>
      <c r="D66" s="367"/>
      <c r="E66" s="86" t="s">
        <v>123</v>
      </c>
      <c r="F66" s="117">
        <f>SUM(F67:F68)</f>
        <v>42000</v>
      </c>
      <c r="G66" s="124">
        <f>SUM(G67:G68)</f>
        <v>42000</v>
      </c>
    </row>
    <row r="67" spans="1:7" ht="21" customHeight="1">
      <c r="A67" s="668">
        <v>31</v>
      </c>
      <c r="B67" s="82"/>
      <c r="C67" s="60"/>
      <c r="D67" s="291">
        <v>6220</v>
      </c>
      <c r="E67" s="670" t="s">
        <v>124</v>
      </c>
      <c r="F67" s="346">
        <v>12000</v>
      </c>
      <c r="G67" s="386">
        <v>12000</v>
      </c>
    </row>
    <row r="68" spans="1:7" ht="18" customHeight="1">
      <c r="A68" s="669"/>
      <c r="B68" s="82"/>
      <c r="C68" s="83"/>
      <c r="D68" s="291">
        <v>6230</v>
      </c>
      <c r="E68" s="671"/>
      <c r="F68" s="346">
        <v>30000</v>
      </c>
      <c r="G68" s="386">
        <v>30000</v>
      </c>
    </row>
    <row r="69" spans="1:7" ht="27.75" customHeight="1">
      <c r="A69" s="368"/>
      <c r="B69" s="82"/>
      <c r="C69" s="65">
        <v>90015</v>
      </c>
      <c r="D69" s="367"/>
      <c r="E69" s="86" t="s">
        <v>112</v>
      </c>
      <c r="F69" s="493">
        <f>F70+F71</f>
        <v>20000</v>
      </c>
      <c r="G69" s="124">
        <f>G71</f>
        <v>0</v>
      </c>
    </row>
    <row r="70" spans="1:15" s="380" customFormat="1" ht="27.75" customHeight="1">
      <c r="A70" s="287">
        <v>32</v>
      </c>
      <c r="B70" s="125"/>
      <c r="C70" s="79"/>
      <c r="D70" s="291">
        <v>6050</v>
      </c>
      <c r="E70" s="66" t="s">
        <v>267</v>
      </c>
      <c r="F70" s="91">
        <v>10000</v>
      </c>
      <c r="G70" s="90">
        <v>0</v>
      </c>
      <c r="J70" s="494"/>
      <c r="K70" s="494"/>
      <c r="L70" s="494"/>
      <c r="M70" s="494"/>
      <c r="N70" s="494"/>
      <c r="O70" s="494"/>
    </row>
    <row r="71" spans="1:7" ht="33" customHeight="1">
      <c r="A71" s="287">
        <v>33</v>
      </c>
      <c r="B71" s="125"/>
      <c r="C71" s="83"/>
      <c r="D71" s="291">
        <v>6050</v>
      </c>
      <c r="E71" s="96" t="s">
        <v>268</v>
      </c>
      <c r="F71" s="346">
        <v>10000</v>
      </c>
      <c r="G71" s="386">
        <v>0</v>
      </c>
    </row>
    <row r="72" spans="1:7" ht="26.25" customHeight="1">
      <c r="A72" s="287">
        <v>34</v>
      </c>
      <c r="B72" s="67"/>
      <c r="C72" s="92">
        <v>90095</v>
      </c>
      <c r="D72" s="367"/>
      <c r="E72" s="86" t="s">
        <v>99</v>
      </c>
      <c r="F72" s="117">
        <f>SUM(F73:F98)</f>
        <v>25732753.799999997</v>
      </c>
      <c r="G72" s="124">
        <f>SUM(G73:G98)</f>
        <v>5798687.12</v>
      </c>
    </row>
    <row r="73" spans="1:15" s="380" customFormat="1" ht="42.75" customHeight="1">
      <c r="A73" s="353">
        <v>35</v>
      </c>
      <c r="B73" s="89"/>
      <c r="C73" s="74"/>
      <c r="D73" s="291">
        <v>6010</v>
      </c>
      <c r="E73" s="66" t="s">
        <v>269</v>
      </c>
      <c r="F73" s="91">
        <v>20000</v>
      </c>
      <c r="G73" s="90">
        <v>20000</v>
      </c>
      <c r="J73" s="494"/>
      <c r="K73" s="494"/>
      <c r="L73" s="494"/>
      <c r="M73" s="494"/>
      <c r="N73" s="494"/>
      <c r="O73" s="494"/>
    </row>
    <row r="74" spans="1:15" s="380" customFormat="1" ht="42.75" customHeight="1">
      <c r="A74" s="353">
        <v>36</v>
      </c>
      <c r="B74" s="89"/>
      <c r="C74" s="74"/>
      <c r="D74" s="291">
        <v>6010</v>
      </c>
      <c r="E74" s="85" t="s">
        <v>270</v>
      </c>
      <c r="F74" s="91">
        <v>70000</v>
      </c>
      <c r="G74" s="90">
        <v>70000</v>
      </c>
      <c r="J74" s="494"/>
      <c r="K74" s="494"/>
      <c r="L74" s="494"/>
      <c r="M74" s="494"/>
      <c r="N74" s="494"/>
      <c r="O74" s="494"/>
    </row>
    <row r="75" spans="1:15" s="380" customFormat="1" ht="33.75" customHeight="1">
      <c r="A75" s="353">
        <v>37</v>
      </c>
      <c r="B75" s="89"/>
      <c r="C75" s="74"/>
      <c r="D75" s="375">
        <v>6010</v>
      </c>
      <c r="E75" s="66" t="s">
        <v>197</v>
      </c>
      <c r="F75" s="91">
        <v>3470000</v>
      </c>
      <c r="G75" s="90">
        <v>3470000</v>
      </c>
      <c r="J75" s="494"/>
      <c r="K75" s="494"/>
      <c r="L75" s="494"/>
      <c r="M75" s="494"/>
      <c r="N75" s="494"/>
      <c r="O75" s="494"/>
    </row>
    <row r="76" spans="1:15" s="380" customFormat="1" ht="36" customHeight="1">
      <c r="A76" s="353">
        <v>38</v>
      </c>
      <c r="B76" s="89"/>
      <c r="C76" s="74"/>
      <c r="D76" s="291">
        <v>6010</v>
      </c>
      <c r="E76" s="66" t="s">
        <v>271</v>
      </c>
      <c r="F76" s="91">
        <v>350000</v>
      </c>
      <c r="G76" s="90">
        <v>350000</v>
      </c>
      <c r="J76" s="494"/>
      <c r="K76" s="494"/>
      <c r="L76" s="494"/>
      <c r="M76" s="494"/>
      <c r="N76" s="494"/>
      <c r="O76" s="494"/>
    </row>
    <row r="77" spans="1:15" s="380" customFormat="1" ht="58.5" customHeight="1">
      <c r="A77" s="353">
        <v>39</v>
      </c>
      <c r="B77" s="89"/>
      <c r="C77" s="74"/>
      <c r="D77" s="291">
        <v>6010</v>
      </c>
      <c r="E77" s="492" t="s">
        <v>272</v>
      </c>
      <c r="F77" s="91">
        <v>10000</v>
      </c>
      <c r="G77" s="90"/>
      <c r="J77" s="495"/>
      <c r="K77" s="494"/>
      <c r="L77" s="494"/>
      <c r="M77" s="494"/>
      <c r="N77" s="494"/>
      <c r="O77" s="494"/>
    </row>
    <row r="78" spans="1:15" s="380" customFormat="1" ht="54.75" customHeight="1">
      <c r="A78" s="353">
        <v>40</v>
      </c>
      <c r="B78" s="89"/>
      <c r="C78" s="74"/>
      <c r="D78" s="291">
        <v>6010</v>
      </c>
      <c r="E78" s="492" t="s">
        <v>273</v>
      </c>
      <c r="F78" s="91">
        <v>16000</v>
      </c>
      <c r="G78" s="90"/>
      <c r="J78" s="494"/>
      <c r="K78" s="494"/>
      <c r="L78" s="494"/>
      <c r="M78" s="494"/>
      <c r="N78" s="494"/>
      <c r="O78" s="494"/>
    </row>
    <row r="79" spans="1:15" s="380" customFormat="1" ht="42.75" customHeight="1">
      <c r="A79" s="353">
        <v>41</v>
      </c>
      <c r="B79" s="89"/>
      <c r="C79" s="74"/>
      <c r="D79" s="291">
        <v>6010</v>
      </c>
      <c r="E79" s="492" t="s">
        <v>274</v>
      </c>
      <c r="F79" s="91">
        <v>18000</v>
      </c>
      <c r="G79" s="90"/>
      <c r="J79" s="494"/>
      <c r="K79" s="494"/>
      <c r="L79" s="494"/>
      <c r="M79" s="494"/>
      <c r="N79" s="494"/>
      <c r="O79" s="494"/>
    </row>
    <row r="80" spans="1:15" s="380" customFormat="1" ht="42.75" customHeight="1">
      <c r="A80" s="353">
        <v>42</v>
      </c>
      <c r="B80" s="89"/>
      <c r="C80" s="74"/>
      <c r="D80" s="291">
        <v>6010</v>
      </c>
      <c r="E80" s="492" t="s">
        <v>275</v>
      </c>
      <c r="F80" s="91">
        <v>36000</v>
      </c>
      <c r="G80" s="90"/>
      <c r="J80" s="494"/>
      <c r="K80" s="494"/>
      <c r="L80" s="494"/>
      <c r="M80" s="494"/>
      <c r="N80" s="494"/>
      <c r="O80" s="494"/>
    </row>
    <row r="81" spans="1:15" s="380" customFormat="1" ht="42.75" customHeight="1">
      <c r="A81" s="353">
        <v>43</v>
      </c>
      <c r="B81" s="89"/>
      <c r="C81" s="74"/>
      <c r="D81" s="291">
        <v>6010</v>
      </c>
      <c r="E81" s="492" t="s">
        <v>0</v>
      </c>
      <c r="F81" s="91">
        <v>30000</v>
      </c>
      <c r="G81" s="90"/>
      <c r="J81" s="494"/>
      <c r="K81" s="494"/>
      <c r="L81" s="494"/>
      <c r="M81" s="494"/>
      <c r="N81" s="494"/>
      <c r="O81" s="494"/>
    </row>
    <row r="82" spans="1:15" s="380" customFormat="1" ht="42.75" customHeight="1">
      <c r="A82" s="353">
        <v>44</v>
      </c>
      <c r="B82" s="89"/>
      <c r="C82" s="74"/>
      <c r="D82" s="291">
        <v>6010</v>
      </c>
      <c r="E82" s="492" t="s">
        <v>1</v>
      </c>
      <c r="F82" s="91">
        <v>70000</v>
      </c>
      <c r="G82" s="90"/>
      <c r="J82" s="494"/>
      <c r="K82" s="494"/>
      <c r="L82" s="494"/>
      <c r="M82" s="494"/>
      <c r="N82" s="494"/>
      <c r="O82" s="494"/>
    </row>
    <row r="83" spans="1:15" s="380" customFormat="1" ht="42.75" customHeight="1">
      <c r="A83" s="353">
        <v>45</v>
      </c>
      <c r="B83" s="89"/>
      <c r="C83" s="74"/>
      <c r="D83" s="291">
        <v>6010</v>
      </c>
      <c r="E83" s="492" t="s">
        <v>2</v>
      </c>
      <c r="F83" s="91">
        <v>40000</v>
      </c>
      <c r="G83" s="90"/>
      <c r="J83" s="494"/>
      <c r="K83" s="494"/>
      <c r="L83" s="494"/>
      <c r="M83" s="494"/>
      <c r="N83" s="494"/>
      <c r="O83" s="494"/>
    </row>
    <row r="84" spans="1:15" s="380" customFormat="1" ht="38.25" customHeight="1">
      <c r="A84" s="353">
        <v>46</v>
      </c>
      <c r="B84" s="89"/>
      <c r="C84" s="74"/>
      <c r="D84" s="291">
        <v>6010</v>
      </c>
      <c r="E84" s="492" t="s">
        <v>3</v>
      </c>
      <c r="F84" s="91">
        <v>10000</v>
      </c>
      <c r="G84" s="90"/>
      <c r="J84" s="494"/>
      <c r="K84" s="494"/>
      <c r="L84" s="494"/>
      <c r="M84" s="494"/>
      <c r="N84" s="494"/>
      <c r="O84" s="494"/>
    </row>
    <row r="85" spans="1:15" s="380" customFormat="1" ht="36.75" customHeight="1">
      <c r="A85" s="353">
        <v>47</v>
      </c>
      <c r="B85" s="89"/>
      <c r="C85" s="74"/>
      <c r="D85" s="291">
        <v>6010</v>
      </c>
      <c r="E85" s="492" t="s">
        <v>4</v>
      </c>
      <c r="F85" s="91">
        <v>30000</v>
      </c>
      <c r="G85" s="90"/>
      <c r="J85" s="494"/>
      <c r="K85" s="494"/>
      <c r="L85" s="494"/>
      <c r="M85" s="494"/>
      <c r="N85" s="494"/>
      <c r="O85" s="494"/>
    </row>
    <row r="86" spans="1:15" s="380" customFormat="1" ht="37.5" customHeight="1">
      <c r="A86" s="353">
        <v>48</v>
      </c>
      <c r="B86" s="89"/>
      <c r="C86" s="74"/>
      <c r="D86" s="291">
        <v>6050</v>
      </c>
      <c r="E86" s="66" t="s">
        <v>5</v>
      </c>
      <c r="F86" s="91">
        <v>471500</v>
      </c>
      <c r="G86" s="90">
        <v>471500</v>
      </c>
      <c r="J86" s="494"/>
      <c r="K86" s="494"/>
      <c r="L86" s="494"/>
      <c r="M86" s="494"/>
      <c r="N86" s="494"/>
      <c r="O86" s="494"/>
    </row>
    <row r="87" spans="1:15" s="380" customFormat="1" ht="49.5" customHeight="1">
      <c r="A87" s="353">
        <v>49</v>
      </c>
      <c r="B87" s="89"/>
      <c r="C87" s="74"/>
      <c r="D87" s="291">
        <v>6050</v>
      </c>
      <c r="E87" s="66" t="s">
        <v>6</v>
      </c>
      <c r="F87" s="91">
        <v>130000</v>
      </c>
      <c r="G87" s="90">
        <v>0</v>
      </c>
      <c r="J87" s="494"/>
      <c r="K87" s="494"/>
      <c r="L87" s="494"/>
      <c r="M87" s="494"/>
      <c r="N87" s="494"/>
      <c r="O87" s="494"/>
    </row>
    <row r="88" spans="1:15" s="380" customFormat="1" ht="41.25" customHeight="1">
      <c r="A88" s="353">
        <v>50</v>
      </c>
      <c r="B88" s="89"/>
      <c r="C88" s="74"/>
      <c r="D88" s="291">
        <v>6050</v>
      </c>
      <c r="E88" s="66" t="s">
        <v>7</v>
      </c>
      <c r="F88" s="91">
        <v>47000</v>
      </c>
      <c r="G88" s="90">
        <v>0</v>
      </c>
      <c r="J88" s="494"/>
      <c r="K88" s="494"/>
      <c r="L88" s="494"/>
      <c r="M88" s="494"/>
      <c r="N88" s="494"/>
      <c r="O88" s="494"/>
    </row>
    <row r="89" spans="1:7" ht="30.75" customHeight="1">
      <c r="A89" s="353">
        <v>51</v>
      </c>
      <c r="B89" s="132"/>
      <c r="C89" s="67"/>
      <c r="D89" s="291">
        <v>6050</v>
      </c>
      <c r="E89" s="66" t="s">
        <v>8</v>
      </c>
      <c r="F89" s="91">
        <v>1825000</v>
      </c>
      <c r="G89" s="90">
        <v>0</v>
      </c>
    </row>
    <row r="90" spans="1:7" ht="37.5" customHeight="1">
      <c r="A90" s="287">
        <v>52</v>
      </c>
      <c r="B90" s="132"/>
      <c r="C90" s="67"/>
      <c r="D90" s="291">
        <v>6050</v>
      </c>
      <c r="E90" s="66" t="s">
        <v>9</v>
      </c>
      <c r="F90" s="91">
        <v>200000</v>
      </c>
      <c r="G90" s="90">
        <v>0</v>
      </c>
    </row>
    <row r="91" spans="1:7" ht="36.75" customHeight="1">
      <c r="A91" s="353">
        <v>53</v>
      </c>
      <c r="B91" s="132"/>
      <c r="C91" s="67"/>
      <c r="D91" s="291">
        <v>6050</v>
      </c>
      <c r="E91" s="66" t="s">
        <v>10</v>
      </c>
      <c r="F91" s="629">
        <f>25000-25000</f>
        <v>0</v>
      </c>
      <c r="G91" s="124">
        <v>0</v>
      </c>
    </row>
    <row r="92" spans="1:7" ht="51" customHeight="1">
      <c r="A92" s="353">
        <v>54</v>
      </c>
      <c r="B92" s="132"/>
      <c r="C92" s="67"/>
      <c r="D92" s="291">
        <v>6050</v>
      </c>
      <c r="E92" s="66" t="s">
        <v>11</v>
      </c>
      <c r="F92" s="629">
        <f>27600-27600</f>
        <v>0</v>
      </c>
      <c r="G92" s="124">
        <v>0</v>
      </c>
    </row>
    <row r="93" spans="1:7" ht="51" customHeight="1">
      <c r="A93" s="353"/>
      <c r="B93" s="132"/>
      <c r="C93" s="67"/>
      <c r="D93" s="637">
        <v>6050</v>
      </c>
      <c r="E93" s="638" t="s">
        <v>287</v>
      </c>
      <c r="F93" s="629">
        <v>35000</v>
      </c>
      <c r="G93" s="639">
        <v>35000</v>
      </c>
    </row>
    <row r="94" spans="1:10" ht="29.25" customHeight="1">
      <c r="A94" s="353">
        <v>55</v>
      </c>
      <c r="B94" s="132"/>
      <c r="C94" s="67"/>
      <c r="D94" s="291">
        <v>6050</v>
      </c>
      <c r="E94" s="66" t="s">
        <v>12</v>
      </c>
      <c r="F94" s="91">
        <v>29999</v>
      </c>
      <c r="G94" s="124">
        <v>0</v>
      </c>
      <c r="J94" s="496"/>
    </row>
    <row r="95" spans="1:7" ht="66" customHeight="1">
      <c r="A95" s="353">
        <v>56</v>
      </c>
      <c r="B95" s="132"/>
      <c r="C95" s="67"/>
      <c r="D95" s="291">
        <v>6050</v>
      </c>
      <c r="E95" s="85" t="s">
        <v>13</v>
      </c>
      <c r="F95" s="346">
        <v>360000</v>
      </c>
      <c r="G95" s="386">
        <v>0</v>
      </c>
    </row>
    <row r="96" spans="1:9" ht="23.25" customHeight="1">
      <c r="A96" s="668">
        <v>57</v>
      </c>
      <c r="B96" s="132"/>
      <c r="C96" s="67"/>
      <c r="D96" s="291">
        <v>6057</v>
      </c>
      <c r="E96" s="672" t="s">
        <v>14</v>
      </c>
      <c r="F96" s="91">
        <f>10913694.17+1463846.37</f>
        <v>12377540.54</v>
      </c>
      <c r="G96" s="90">
        <v>0</v>
      </c>
      <c r="H96" s="289">
        <f>F96+F97</f>
        <v>17964254.799999997</v>
      </c>
      <c r="I96" s="289"/>
    </row>
    <row r="97" spans="1:7" ht="20.25" customHeight="1">
      <c r="A97" s="669"/>
      <c r="B97" s="132"/>
      <c r="C97" s="67"/>
      <c r="D97" s="291">
        <v>6059</v>
      </c>
      <c r="E97" s="673"/>
      <c r="F97" s="629">
        <f>882187.12+4704527.14</f>
        <v>5586714.26</v>
      </c>
      <c r="G97" s="90">
        <v>882187.12</v>
      </c>
    </row>
    <row r="98" spans="1:7" ht="30.75" customHeight="1">
      <c r="A98" s="287">
        <v>58</v>
      </c>
      <c r="B98" s="132"/>
      <c r="C98" s="67"/>
      <c r="D98" s="291">
        <v>6230</v>
      </c>
      <c r="E98" s="96" t="s">
        <v>167</v>
      </c>
      <c r="F98" s="346">
        <v>500000</v>
      </c>
      <c r="G98" s="386">
        <v>500000</v>
      </c>
    </row>
    <row r="99" spans="1:15" s="296" customFormat="1" ht="29.25" customHeight="1">
      <c r="A99" s="368"/>
      <c r="B99" s="387">
        <v>921</v>
      </c>
      <c r="C99" s="387"/>
      <c r="D99" s="368"/>
      <c r="E99" s="388" t="s">
        <v>198</v>
      </c>
      <c r="F99" s="389">
        <f>F100</f>
        <v>850000</v>
      </c>
      <c r="G99" s="390">
        <f>G100</f>
        <v>450000</v>
      </c>
      <c r="J99" s="497"/>
      <c r="K99" s="497"/>
      <c r="L99" s="497"/>
      <c r="M99" s="497"/>
      <c r="N99" s="497"/>
      <c r="O99" s="497"/>
    </row>
    <row r="100" spans="1:15" s="300" customFormat="1" ht="29.25" customHeight="1">
      <c r="A100" s="290" t="s">
        <v>78</v>
      </c>
      <c r="B100" s="391"/>
      <c r="C100" s="392">
        <v>92109</v>
      </c>
      <c r="D100" s="393"/>
      <c r="E100" s="394" t="s">
        <v>199</v>
      </c>
      <c r="F100" s="395">
        <f>F101</f>
        <v>850000</v>
      </c>
      <c r="G100" s="396">
        <f>G101</f>
        <v>450000</v>
      </c>
      <c r="J100" s="498"/>
      <c r="K100" s="498"/>
      <c r="L100" s="498"/>
      <c r="M100" s="498"/>
      <c r="N100" s="498"/>
      <c r="O100" s="498"/>
    </row>
    <row r="101" spans="1:7" ht="34.5" customHeight="1">
      <c r="A101" s="353">
        <v>59</v>
      </c>
      <c r="B101" s="133"/>
      <c r="C101" s="71"/>
      <c r="D101" s="134">
        <v>6050</v>
      </c>
      <c r="E101" s="96" t="s">
        <v>200</v>
      </c>
      <c r="F101" s="346">
        <v>850000</v>
      </c>
      <c r="G101" s="386">
        <v>450000</v>
      </c>
    </row>
    <row r="102" spans="1:7" ht="30" customHeight="1">
      <c r="A102" s="353"/>
      <c r="B102" s="387">
        <v>926</v>
      </c>
      <c r="C102" s="61"/>
      <c r="D102" s="368"/>
      <c r="E102" s="499" t="s">
        <v>119</v>
      </c>
      <c r="F102" s="500">
        <f>F103</f>
        <v>40000</v>
      </c>
      <c r="G102" s="386"/>
    </row>
    <row r="103" spans="1:7" ht="24" customHeight="1">
      <c r="A103" s="353"/>
      <c r="B103" s="501"/>
      <c r="C103" s="502">
        <v>92601</v>
      </c>
      <c r="D103" s="298"/>
      <c r="E103" s="503" t="s">
        <v>113</v>
      </c>
      <c r="F103" s="346">
        <f>F104</f>
        <v>40000</v>
      </c>
      <c r="G103" s="386"/>
    </row>
    <row r="104" spans="1:7" ht="31.5" customHeight="1">
      <c r="A104" s="287">
        <v>60</v>
      </c>
      <c r="B104" s="372"/>
      <c r="C104" s="353"/>
      <c r="D104" s="374">
        <v>6050</v>
      </c>
      <c r="E104" s="504" t="s">
        <v>15</v>
      </c>
      <c r="F104" s="346">
        <v>40000</v>
      </c>
      <c r="G104" s="386"/>
    </row>
    <row r="105" spans="1:10" ht="30" customHeight="1">
      <c r="A105" s="357"/>
      <c r="B105" s="93" t="s">
        <v>114</v>
      </c>
      <c r="C105" s="94"/>
      <c r="D105" s="375"/>
      <c r="E105" s="397"/>
      <c r="F105" s="116">
        <f>F106+F116+F119+F122+F125+F128+F139+F142</f>
        <v>12698266.62</v>
      </c>
      <c r="G105" s="135">
        <f>G106+G116+G119+G139+G142</f>
        <v>22296.88</v>
      </c>
      <c r="J105" s="482"/>
    </row>
    <row r="106" spans="1:10" ht="26.25" customHeight="1">
      <c r="A106" s="368"/>
      <c r="B106" s="60">
        <v>600</v>
      </c>
      <c r="C106" s="61"/>
      <c r="D106" s="363"/>
      <c r="E106" s="118" t="s">
        <v>94</v>
      </c>
      <c r="F106" s="119">
        <f>F107</f>
        <v>11111000</v>
      </c>
      <c r="G106" s="122">
        <f>G107</f>
        <v>22296.88</v>
      </c>
      <c r="J106" s="485"/>
    </row>
    <row r="107" spans="1:10" ht="27" customHeight="1">
      <c r="A107" s="287"/>
      <c r="B107" s="65"/>
      <c r="C107" s="76">
        <v>60015</v>
      </c>
      <c r="D107" s="365"/>
      <c r="E107" s="86" t="s">
        <v>115</v>
      </c>
      <c r="F107" s="117">
        <f>SUM(F108:F115)</f>
        <v>11111000</v>
      </c>
      <c r="G107" s="124">
        <f>SUM(G108:G115)</f>
        <v>22296.88</v>
      </c>
      <c r="J107" s="496"/>
    </row>
    <row r="108" spans="1:15" s="129" customFormat="1" ht="30.75" customHeight="1">
      <c r="A108" s="287">
        <v>61</v>
      </c>
      <c r="B108" s="68"/>
      <c r="C108" s="74"/>
      <c r="D108" s="291">
        <v>6050</v>
      </c>
      <c r="E108" s="85" t="s">
        <v>216</v>
      </c>
      <c r="F108" s="301">
        <f>9655000-155000</f>
        <v>9500000</v>
      </c>
      <c r="G108" s="386">
        <v>0</v>
      </c>
      <c r="J108" s="505"/>
      <c r="K108" s="506"/>
      <c r="L108" s="506"/>
      <c r="M108" s="506"/>
      <c r="N108" s="506"/>
      <c r="O108" s="506"/>
    </row>
    <row r="109" spans="1:15" s="129" customFormat="1" ht="25.5" customHeight="1">
      <c r="A109" s="287">
        <v>62</v>
      </c>
      <c r="B109" s="68"/>
      <c r="C109" s="74"/>
      <c r="D109" s="291">
        <v>6050</v>
      </c>
      <c r="E109" s="398" t="s">
        <v>16</v>
      </c>
      <c r="F109" s="346">
        <v>600000</v>
      </c>
      <c r="G109" s="386">
        <v>0</v>
      </c>
      <c r="J109" s="505"/>
      <c r="K109" s="506"/>
      <c r="L109" s="506"/>
      <c r="M109" s="506"/>
      <c r="N109" s="506"/>
      <c r="O109" s="506"/>
    </row>
    <row r="110" spans="1:15" s="129" customFormat="1" ht="28.5" customHeight="1">
      <c r="A110" s="287">
        <v>63</v>
      </c>
      <c r="B110" s="68"/>
      <c r="C110" s="74"/>
      <c r="D110" s="291">
        <v>6050</v>
      </c>
      <c r="E110" s="399" t="s">
        <v>17</v>
      </c>
      <c r="F110" s="346">
        <v>400000</v>
      </c>
      <c r="G110" s="386">
        <f>22305.88-9</f>
        <v>22296.88</v>
      </c>
      <c r="J110" s="505"/>
      <c r="K110" s="506"/>
      <c r="L110" s="506"/>
      <c r="M110" s="506"/>
      <c r="N110" s="506"/>
      <c r="O110" s="506"/>
    </row>
    <row r="111" spans="1:15" s="129" customFormat="1" ht="33.75" customHeight="1">
      <c r="A111" s="287">
        <v>64</v>
      </c>
      <c r="B111" s="68"/>
      <c r="C111" s="74"/>
      <c r="D111" s="291">
        <v>6050</v>
      </c>
      <c r="E111" s="399" t="s">
        <v>18</v>
      </c>
      <c r="F111" s="346">
        <v>20000</v>
      </c>
      <c r="G111" s="386"/>
      <c r="J111" s="505"/>
      <c r="K111" s="506"/>
      <c r="L111" s="506"/>
      <c r="M111" s="506"/>
      <c r="N111" s="506"/>
      <c r="O111" s="506"/>
    </row>
    <row r="112" spans="1:15" s="129" customFormat="1" ht="33" customHeight="1">
      <c r="A112" s="287">
        <v>65</v>
      </c>
      <c r="B112" s="68"/>
      <c r="C112" s="74"/>
      <c r="D112" s="291">
        <v>6050</v>
      </c>
      <c r="E112" s="399" t="s">
        <v>19</v>
      </c>
      <c r="F112" s="346">
        <v>36000</v>
      </c>
      <c r="G112" s="386"/>
      <c r="J112" s="505"/>
      <c r="K112" s="506"/>
      <c r="L112" s="506"/>
      <c r="M112" s="506"/>
      <c r="N112" s="506"/>
      <c r="O112" s="506"/>
    </row>
    <row r="113" spans="1:15" s="129" customFormat="1" ht="54.75" customHeight="1">
      <c r="A113" s="287">
        <v>66</v>
      </c>
      <c r="B113" s="68"/>
      <c r="C113" s="74"/>
      <c r="D113" s="287">
        <v>6050</v>
      </c>
      <c r="E113" s="659" t="s">
        <v>20</v>
      </c>
      <c r="F113" s="346">
        <f>400000-400000</f>
        <v>0</v>
      </c>
      <c r="G113" s="386">
        <v>0</v>
      </c>
      <c r="J113" s="505"/>
      <c r="K113" s="506"/>
      <c r="L113" s="507"/>
      <c r="M113" s="506"/>
      <c r="N113" s="506"/>
      <c r="O113" s="506"/>
    </row>
    <row r="114" spans="1:15" s="129" customFormat="1" ht="54.75" customHeight="1">
      <c r="A114" s="287"/>
      <c r="B114" s="68"/>
      <c r="C114" s="74"/>
      <c r="D114" s="287">
        <v>6050</v>
      </c>
      <c r="E114" s="660" t="s">
        <v>326</v>
      </c>
      <c r="F114" s="346">
        <v>400000</v>
      </c>
      <c r="G114" s="386"/>
      <c r="J114" s="505"/>
      <c r="K114" s="506"/>
      <c r="L114" s="507"/>
      <c r="M114" s="506"/>
      <c r="N114" s="506"/>
      <c r="O114" s="506"/>
    </row>
    <row r="115" spans="1:15" s="129" customFormat="1" ht="67.5" customHeight="1">
      <c r="A115" s="287">
        <v>67</v>
      </c>
      <c r="B115" s="68"/>
      <c r="C115" s="74"/>
      <c r="D115" s="287">
        <v>6300</v>
      </c>
      <c r="E115" s="508" t="s">
        <v>21</v>
      </c>
      <c r="F115" s="346">
        <v>155000</v>
      </c>
      <c r="G115" s="386"/>
      <c r="J115" s="505"/>
      <c r="K115" s="506"/>
      <c r="L115" s="506"/>
      <c r="M115" s="506"/>
      <c r="N115" s="506"/>
      <c r="O115" s="506"/>
    </row>
    <row r="116" spans="1:15" s="401" customFormat="1" ht="25.5" customHeight="1">
      <c r="A116" s="368"/>
      <c r="B116" s="62">
        <v>630</v>
      </c>
      <c r="C116" s="61"/>
      <c r="D116" s="382"/>
      <c r="E116" s="400" t="s">
        <v>201</v>
      </c>
      <c r="F116" s="389">
        <f>F117</f>
        <v>680100</v>
      </c>
      <c r="G116" s="390">
        <f>G117</f>
        <v>0</v>
      </c>
      <c r="J116" s="509"/>
      <c r="K116" s="510"/>
      <c r="L116" s="510"/>
      <c r="M116" s="510"/>
      <c r="N116" s="510"/>
      <c r="O116" s="510"/>
    </row>
    <row r="117" spans="1:15" s="404" customFormat="1" ht="21" customHeight="1">
      <c r="A117" s="287"/>
      <c r="B117" s="383"/>
      <c r="C117" s="76">
        <v>63095</v>
      </c>
      <c r="D117" s="402"/>
      <c r="E117" s="403" t="s">
        <v>99</v>
      </c>
      <c r="F117" s="395">
        <f>F118</f>
        <v>680100</v>
      </c>
      <c r="G117" s="396">
        <f>G118</f>
        <v>0</v>
      </c>
      <c r="J117" s="511"/>
      <c r="K117" s="512"/>
      <c r="L117" s="512"/>
      <c r="M117" s="512"/>
      <c r="N117" s="512"/>
      <c r="O117" s="512"/>
    </row>
    <row r="118" spans="1:15" s="404" customFormat="1" ht="31.5" customHeight="1">
      <c r="A118" s="287">
        <v>68</v>
      </c>
      <c r="B118" s="383"/>
      <c r="C118" s="67"/>
      <c r="D118" s="291">
        <v>6050</v>
      </c>
      <c r="E118" s="85" t="s">
        <v>22</v>
      </c>
      <c r="F118" s="346">
        <f>680000+100</f>
        <v>680100</v>
      </c>
      <c r="G118" s="386">
        <v>0</v>
      </c>
      <c r="J118" s="511"/>
      <c r="K118" s="512"/>
      <c r="L118" s="512"/>
      <c r="M118" s="512"/>
      <c r="N118" s="512"/>
      <c r="O118" s="512"/>
    </row>
    <row r="119" spans="1:15" s="404" customFormat="1" ht="25.5" customHeight="1">
      <c r="A119" s="287"/>
      <c r="B119" s="62">
        <v>710</v>
      </c>
      <c r="C119" s="61"/>
      <c r="D119" s="382"/>
      <c r="E119" s="400" t="s">
        <v>100</v>
      </c>
      <c r="F119" s="389">
        <f>F120</f>
        <v>20000</v>
      </c>
      <c r="G119" s="390">
        <f>G120</f>
        <v>0</v>
      </c>
      <c r="J119" s="511"/>
      <c r="K119" s="512"/>
      <c r="L119" s="512"/>
      <c r="M119" s="512"/>
      <c r="N119" s="512"/>
      <c r="O119" s="512"/>
    </row>
    <row r="120" spans="1:15" s="404" customFormat="1" ht="27" customHeight="1">
      <c r="A120" s="287"/>
      <c r="B120" s="383"/>
      <c r="C120" s="76">
        <v>71012</v>
      </c>
      <c r="D120" s="402"/>
      <c r="E120" s="403" t="s">
        <v>120</v>
      </c>
      <c r="F120" s="395">
        <f>F121</f>
        <v>20000</v>
      </c>
      <c r="G120" s="396">
        <f>G121</f>
        <v>0</v>
      </c>
      <c r="J120" s="512"/>
      <c r="K120" s="512"/>
      <c r="L120" s="512"/>
      <c r="M120" s="512"/>
      <c r="N120" s="512"/>
      <c r="O120" s="512"/>
    </row>
    <row r="121" spans="1:15" s="404" customFormat="1" ht="24.75" customHeight="1">
      <c r="A121" s="287">
        <v>69</v>
      </c>
      <c r="B121" s="68"/>
      <c r="C121" s="74"/>
      <c r="D121" s="291">
        <v>6060</v>
      </c>
      <c r="E121" s="85" t="s">
        <v>202</v>
      </c>
      <c r="F121" s="346">
        <v>20000</v>
      </c>
      <c r="G121" s="386">
        <v>0</v>
      </c>
      <c r="J121" s="511"/>
      <c r="K121" s="512"/>
      <c r="L121" s="512"/>
      <c r="M121" s="512"/>
      <c r="N121" s="512"/>
      <c r="O121" s="512"/>
    </row>
    <row r="122" spans="1:15" s="404" customFormat="1" ht="33.75" customHeight="1">
      <c r="A122" s="287"/>
      <c r="B122" s="61">
        <v>754</v>
      </c>
      <c r="C122" s="61"/>
      <c r="D122" s="368"/>
      <c r="E122" s="88" t="s">
        <v>103</v>
      </c>
      <c r="F122" s="119">
        <f>F123</f>
        <v>480000</v>
      </c>
      <c r="G122" s="122">
        <f>G123</f>
        <v>0</v>
      </c>
      <c r="J122" s="512"/>
      <c r="K122" s="512"/>
      <c r="L122" s="512"/>
      <c r="M122" s="512"/>
      <c r="N122" s="512"/>
      <c r="O122" s="512"/>
    </row>
    <row r="123" spans="1:15" s="404" customFormat="1" ht="27" customHeight="1">
      <c r="A123" s="287"/>
      <c r="B123" s="67"/>
      <c r="C123" s="76">
        <v>75411</v>
      </c>
      <c r="D123" s="393"/>
      <c r="E123" s="87" t="s">
        <v>116</v>
      </c>
      <c r="F123" s="117">
        <f>SUM(F124:F124)</f>
        <v>480000</v>
      </c>
      <c r="G123" s="124">
        <f>SUM(G124:G124)</f>
        <v>0</v>
      </c>
      <c r="J123" s="512"/>
      <c r="K123" s="512"/>
      <c r="L123" s="512"/>
      <c r="M123" s="512"/>
      <c r="N123" s="512"/>
      <c r="O123" s="512"/>
    </row>
    <row r="124" spans="1:15" s="404" customFormat="1" ht="69" customHeight="1">
      <c r="A124" s="287">
        <v>70</v>
      </c>
      <c r="B124" s="74"/>
      <c r="C124" s="75"/>
      <c r="D124" s="134">
        <v>6050</v>
      </c>
      <c r="E124" s="66" t="s">
        <v>168</v>
      </c>
      <c r="F124" s="91">
        <v>480000</v>
      </c>
      <c r="G124" s="90">
        <v>0</v>
      </c>
      <c r="J124" s="512"/>
      <c r="K124" s="512"/>
      <c r="L124" s="512"/>
      <c r="M124" s="512"/>
      <c r="N124" s="512"/>
      <c r="O124" s="512"/>
    </row>
    <row r="125" spans="1:15" s="404" customFormat="1" ht="27" customHeight="1">
      <c r="A125" s="295"/>
      <c r="B125" s="61">
        <v>758</v>
      </c>
      <c r="C125" s="61"/>
      <c r="D125" s="363"/>
      <c r="E125" s="118" t="s">
        <v>105</v>
      </c>
      <c r="F125" s="119">
        <f>F126</f>
        <v>340989.62</v>
      </c>
      <c r="G125" s="122">
        <f>G126</f>
        <v>0</v>
      </c>
      <c r="J125" s="512"/>
      <c r="K125" s="512"/>
      <c r="L125" s="512"/>
      <c r="M125" s="512"/>
      <c r="N125" s="512"/>
      <c r="O125" s="512"/>
    </row>
    <row r="126" spans="1:15" s="404" customFormat="1" ht="27.75" customHeight="1">
      <c r="A126" s="295"/>
      <c r="B126" s="64"/>
      <c r="C126" s="70">
        <v>75818</v>
      </c>
      <c r="D126" s="367"/>
      <c r="E126" s="87" t="s">
        <v>106</v>
      </c>
      <c r="F126" s="121">
        <f>F127</f>
        <v>340989.62</v>
      </c>
      <c r="G126" s="371">
        <f>G127</f>
        <v>0</v>
      </c>
      <c r="J126" s="512"/>
      <c r="K126" s="512"/>
      <c r="L126" s="512"/>
      <c r="M126" s="512"/>
      <c r="N126" s="512"/>
      <c r="O126" s="512"/>
    </row>
    <row r="127" spans="1:15" s="404" customFormat="1" ht="26.25" customHeight="1">
      <c r="A127" s="295"/>
      <c r="B127" s="82"/>
      <c r="C127" s="75"/>
      <c r="D127" s="375">
        <v>6800</v>
      </c>
      <c r="E127" s="78" t="s">
        <v>107</v>
      </c>
      <c r="F127" s="491">
        <f>800000-20000-130000-182809.38-130000+3799</f>
        <v>340989.62</v>
      </c>
      <c r="G127" s="131">
        <f>500000-500000</f>
        <v>0</v>
      </c>
      <c r="J127" s="512"/>
      <c r="K127" s="512"/>
      <c r="L127" s="512"/>
      <c r="M127" s="512"/>
      <c r="N127" s="512"/>
      <c r="O127" s="512"/>
    </row>
    <row r="128" spans="1:15" s="404" customFormat="1" ht="23.25" customHeight="1">
      <c r="A128" s="295"/>
      <c r="B128" s="60">
        <v>801</v>
      </c>
      <c r="C128" s="61"/>
      <c r="D128" s="368"/>
      <c r="E128" s="103" t="s">
        <v>108</v>
      </c>
      <c r="F128" s="119">
        <f>SUM(F129+F133+F137)</f>
        <v>46177</v>
      </c>
      <c r="G128" s="122">
        <f>SUM(G129+G133+G137)</f>
        <v>0</v>
      </c>
      <c r="J128" s="512"/>
      <c r="K128" s="512"/>
      <c r="L128" s="512"/>
      <c r="M128" s="512"/>
      <c r="N128" s="512"/>
      <c r="O128" s="512"/>
    </row>
    <row r="129" spans="1:15" s="404" customFormat="1" ht="23.25" customHeight="1">
      <c r="A129" s="295"/>
      <c r="B129" s="65"/>
      <c r="C129" s="377">
        <v>80120</v>
      </c>
      <c r="D129" s="298"/>
      <c r="E129" s="123" t="s">
        <v>203</v>
      </c>
      <c r="F129" s="117">
        <f>SUM(F130:F132)</f>
        <v>16166</v>
      </c>
      <c r="G129" s="124">
        <f>SUM(G130:G132)</f>
        <v>0</v>
      </c>
      <c r="J129" s="512"/>
      <c r="K129" s="512"/>
      <c r="L129" s="512"/>
      <c r="M129" s="512"/>
      <c r="N129" s="512"/>
      <c r="O129" s="512"/>
    </row>
    <row r="130" spans="1:15" s="404" customFormat="1" ht="21.75" customHeight="1">
      <c r="A130" s="287">
        <v>71</v>
      </c>
      <c r="B130" s="383"/>
      <c r="C130" s="65"/>
      <c r="D130" s="374">
        <v>6060</v>
      </c>
      <c r="E130" s="405" t="s">
        <v>23</v>
      </c>
      <c r="F130" s="91">
        <v>5000</v>
      </c>
      <c r="G130" s="90">
        <v>0</v>
      </c>
      <c r="J130" s="512"/>
      <c r="K130" s="512"/>
      <c r="L130" s="512"/>
      <c r="M130" s="512"/>
      <c r="N130" s="512"/>
      <c r="O130" s="512"/>
    </row>
    <row r="131" spans="1:15" s="404" customFormat="1" ht="23.25" customHeight="1">
      <c r="A131" s="287">
        <v>72</v>
      </c>
      <c r="B131" s="383"/>
      <c r="C131" s="67"/>
      <c r="D131" s="374">
        <v>6060</v>
      </c>
      <c r="E131" s="405" t="s">
        <v>24</v>
      </c>
      <c r="F131" s="91">
        <v>8000</v>
      </c>
      <c r="G131" s="90">
        <v>0</v>
      </c>
      <c r="J131" s="512"/>
      <c r="K131" s="512"/>
      <c r="L131" s="512"/>
      <c r="M131" s="512"/>
      <c r="N131" s="512"/>
      <c r="O131" s="512"/>
    </row>
    <row r="132" spans="1:15" s="404" customFormat="1" ht="32.25" customHeight="1">
      <c r="A132" s="287">
        <v>73</v>
      </c>
      <c r="B132" s="89"/>
      <c r="C132" s="69"/>
      <c r="D132" s="374">
        <v>6060</v>
      </c>
      <c r="E132" s="405" t="s">
        <v>25</v>
      </c>
      <c r="F132" s="91">
        <v>3166</v>
      </c>
      <c r="G132" s="90">
        <v>0</v>
      </c>
      <c r="J132" s="512"/>
      <c r="K132" s="512"/>
      <c r="L132" s="512"/>
      <c r="M132" s="512"/>
      <c r="N132" s="512"/>
      <c r="O132" s="512"/>
    </row>
    <row r="133" spans="1:15" s="404" customFormat="1" ht="23.25" customHeight="1">
      <c r="A133" s="287"/>
      <c r="B133" s="75"/>
      <c r="C133" s="95">
        <v>80130</v>
      </c>
      <c r="D133" s="298"/>
      <c r="E133" s="123" t="s">
        <v>204</v>
      </c>
      <c r="F133" s="117">
        <f>SUM(F134:F136)</f>
        <v>24011</v>
      </c>
      <c r="G133" s="124">
        <f>SUM(G136:G136)</f>
        <v>0</v>
      </c>
      <c r="J133" s="512"/>
      <c r="K133" s="512"/>
      <c r="L133" s="512"/>
      <c r="M133" s="512"/>
      <c r="N133" s="512"/>
      <c r="O133" s="512"/>
    </row>
    <row r="134" spans="1:15" s="404" customFormat="1" ht="21" customHeight="1">
      <c r="A134" s="287">
        <v>74</v>
      </c>
      <c r="B134" s="89"/>
      <c r="C134" s="65"/>
      <c r="D134" s="374">
        <v>6060</v>
      </c>
      <c r="E134" s="405" t="s">
        <v>26</v>
      </c>
      <c r="F134" s="91">
        <v>5000</v>
      </c>
      <c r="G134" s="90">
        <v>0</v>
      </c>
      <c r="J134" s="512"/>
      <c r="K134" s="512"/>
      <c r="L134" s="512"/>
      <c r="M134" s="512"/>
      <c r="N134" s="512"/>
      <c r="O134" s="512"/>
    </row>
    <row r="135" spans="1:15" s="404" customFormat="1" ht="22.5" customHeight="1">
      <c r="A135" s="287">
        <v>75</v>
      </c>
      <c r="B135" s="89"/>
      <c r="C135" s="67"/>
      <c r="D135" s="374">
        <v>6060</v>
      </c>
      <c r="E135" s="405" t="s">
        <v>27</v>
      </c>
      <c r="F135" s="91">
        <v>10000</v>
      </c>
      <c r="G135" s="90">
        <v>0</v>
      </c>
      <c r="J135" s="512"/>
      <c r="K135" s="512"/>
      <c r="L135" s="512"/>
      <c r="M135" s="512"/>
      <c r="N135" s="512"/>
      <c r="O135" s="512"/>
    </row>
    <row r="136" spans="1:15" s="404" customFormat="1" ht="30" customHeight="1">
      <c r="A136" s="287"/>
      <c r="B136" s="89"/>
      <c r="C136" s="92"/>
      <c r="D136" s="378">
        <v>6060</v>
      </c>
      <c r="E136" s="405" t="s">
        <v>25</v>
      </c>
      <c r="F136" s="91">
        <v>9011</v>
      </c>
      <c r="G136" s="90">
        <v>0</v>
      </c>
      <c r="J136" s="512"/>
      <c r="K136" s="512"/>
      <c r="L136" s="512"/>
      <c r="M136" s="512"/>
      <c r="N136" s="512"/>
      <c r="O136" s="512"/>
    </row>
    <row r="137" spans="1:15" s="404" customFormat="1" ht="25.5" customHeight="1">
      <c r="A137" s="295"/>
      <c r="B137" s="75"/>
      <c r="C137" s="92">
        <v>80148</v>
      </c>
      <c r="D137" s="365"/>
      <c r="E137" s="86" t="s">
        <v>192</v>
      </c>
      <c r="F137" s="117">
        <f>F138</f>
        <v>6000</v>
      </c>
      <c r="G137" s="124">
        <f>SUM(G138:G140)</f>
        <v>0</v>
      </c>
      <c r="J137" s="512"/>
      <c r="K137" s="512"/>
      <c r="L137" s="512"/>
      <c r="M137" s="512"/>
      <c r="N137" s="512"/>
      <c r="O137" s="512"/>
    </row>
    <row r="138" spans="1:15" s="404" customFormat="1" ht="25.5" customHeight="1">
      <c r="A138" s="287">
        <v>76</v>
      </c>
      <c r="B138" s="75"/>
      <c r="C138" s="67"/>
      <c r="D138" s="381">
        <v>6060</v>
      </c>
      <c r="E138" s="379" t="s">
        <v>28</v>
      </c>
      <c r="F138" s="91">
        <v>6000</v>
      </c>
      <c r="G138" s="90">
        <v>0</v>
      </c>
      <c r="J138" s="512"/>
      <c r="K138" s="512"/>
      <c r="L138" s="512"/>
      <c r="M138" s="512"/>
      <c r="N138" s="512"/>
      <c r="O138" s="512"/>
    </row>
    <row r="139" spans="1:15" s="404" customFormat="1" ht="26.25" customHeight="1">
      <c r="A139" s="295"/>
      <c r="B139" s="61">
        <v>852</v>
      </c>
      <c r="C139" s="61"/>
      <c r="D139" s="368"/>
      <c r="E139" s="84" t="s">
        <v>161</v>
      </c>
      <c r="F139" s="389">
        <f>F140</f>
        <v>15000</v>
      </c>
      <c r="G139" s="390">
        <f>G140</f>
        <v>0</v>
      </c>
      <c r="J139" s="512"/>
      <c r="K139" s="512"/>
      <c r="L139" s="512"/>
      <c r="M139" s="512"/>
      <c r="N139" s="512"/>
      <c r="O139" s="512"/>
    </row>
    <row r="140" spans="1:15" s="404" customFormat="1" ht="25.5" customHeight="1">
      <c r="A140" s="295"/>
      <c r="B140" s="65"/>
      <c r="C140" s="513">
        <v>85202</v>
      </c>
      <c r="D140" s="298"/>
      <c r="E140" s="297" t="s">
        <v>29</v>
      </c>
      <c r="F140" s="395">
        <f>F141</f>
        <v>15000</v>
      </c>
      <c r="G140" s="396">
        <f>G141</f>
        <v>0</v>
      </c>
      <c r="J140" s="512"/>
      <c r="K140" s="512"/>
      <c r="L140" s="512"/>
      <c r="M140" s="512"/>
      <c r="N140" s="512"/>
      <c r="O140" s="512"/>
    </row>
    <row r="141" spans="1:15" s="404" customFormat="1" ht="28.5" customHeight="1">
      <c r="A141" s="287">
        <v>77</v>
      </c>
      <c r="B141" s="74"/>
      <c r="C141" s="514"/>
      <c r="D141" s="287">
        <v>6060</v>
      </c>
      <c r="E141" s="77" t="s">
        <v>30</v>
      </c>
      <c r="F141" s="346">
        <v>15000</v>
      </c>
      <c r="G141" s="386">
        <v>0</v>
      </c>
      <c r="J141" s="512"/>
      <c r="K141" s="512"/>
      <c r="L141" s="512"/>
      <c r="M141" s="512"/>
      <c r="N141" s="512"/>
      <c r="O141" s="512"/>
    </row>
    <row r="142" spans="1:15" s="404" customFormat="1" ht="24" customHeight="1">
      <c r="A142" s="295"/>
      <c r="B142" s="61">
        <v>854</v>
      </c>
      <c r="C142" s="61"/>
      <c r="D142" s="368"/>
      <c r="E142" s="84" t="s">
        <v>205</v>
      </c>
      <c r="F142" s="389">
        <f>F143</f>
        <v>5000</v>
      </c>
      <c r="G142" s="390">
        <f>G143</f>
        <v>0</v>
      </c>
      <c r="J142" s="512"/>
      <c r="K142" s="512"/>
      <c r="L142" s="512"/>
      <c r="M142" s="512"/>
      <c r="N142" s="512"/>
      <c r="O142" s="512"/>
    </row>
    <row r="143" spans="1:15" s="404" customFormat="1" ht="24" customHeight="1">
      <c r="A143" s="287"/>
      <c r="B143" s="68"/>
      <c r="C143" s="76">
        <v>85403</v>
      </c>
      <c r="D143" s="365"/>
      <c r="E143" s="86" t="s">
        <v>206</v>
      </c>
      <c r="F143" s="117">
        <f>F144</f>
        <v>5000</v>
      </c>
      <c r="G143" s="124">
        <f>G144</f>
        <v>0</v>
      </c>
      <c r="J143" s="512"/>
      <c r="K143" s="512"/>
      <c r="L143" s="512"/>
      <c r="M143" s="512"/>
      <c r="N143" s="512"/>
      <c r="O143" s="512"/>
    </row>
    <row r="144" spans="1:15" s="404" customFormat="1" ht="24" customHeight="1">
      <c r="A144" s="295">
        <v>78</v>
      </c>
      <c r="B144" s="68"/>
      <c r="C144" s="74"/>
      <c r="D144" s="134">
        <v>6060</v>
      </c>
      <c r="E144" s="66" t="s">
        <v>31</v>
      </c>
      <c r="F144" s="91">
        <v>5000</v>
      </c>
      <c r="G144" s="90">
        <v>0</v>
      </c>
      <c r="J144" s="512"/>
      <c r="K144" s="512"/>
      <c r="L144" s="512"/>
      <c r="M144" s="512"/>
      <c r="N144" s="512"/>
      <c r="O144" s="512"/>
    </row>
    <row r="145" spans="1:10" ht="28.5" customHeight="1">
      <c r="A145" s="368"/>
      <c r="B145" s="126" t="s">
        <v>87</v>
      </c>
      <c r="C145" s="97"/>
      <c r="D145" s="406"/>
      <c r="E145" s="407"/>
      <c r="F145" s="116">
        <f>F13+F105</f>
        <v>47218667.309999995</v>
      </c>
      <c r="G145" s="135">
        <f>G13+G105</f>
        <v>6312984</v>
      </c>
      <c r="I145" s="362"/>
      <c r="J145" s="484"/>
    </row>
    <row r="146" spans="1:10" ht="21.75" customHeight="1">
      <c r="A146" s="347"/>
      <c r="B146" s="51"/>
      <c r="C146" s="51"/>
      <c r="D146" s="347"/>
      <c r="F146" s="301"/>
      <c r="G146" s="301"/>
      <c r="I146" s="364"/>
      <c r="J146" s="485"/>
    </row>
    <row r="147" spans="1:10" ht="15" customHeight="1">
      <c r="A147" s="347"/>
      <c r="B147" s="50"/>
      <c r="C147" s="50"/>
      <c r="D147" s="347"/>
      <c r="F147" s="319"/>
      <c r="G147" s="319"/>
      <c r="I147" s="289"/>
      <c r="J147" s="515"/>
    </row>
    <row r="148" spans="1:10" ht="12.75">
      <c r="A148" s="347"/>
      <c r="B148" s="50"/>
      <c r="C148" s="50"/>
      <c r="D148" s="347"/>
      <c r="F148" s="319"/>
      <c r="G148" s="319"/>
      <c r="H148" s="289"/>
      <c r="I148" s="289"/>
      <c r="J148" s="496"/>
    </row>
    <row r="149" spans="6:10" ht="12.75">
      <c r="F149" s="319"/>
      <c r="G149" s="319"/>
      <c r="I149" s="289"/>
      <c r="J149" s="496"/>
    </row>
    <row r="150" spans="6:10" ht="12.75">
      <c r="F150" s="319"/>
      <c r="G150" s="319"/>
      <c r="I150" s="289"/>
      <c r="J150" s="496"/>
    </row>
    <row r="151" spans="6:10" ht="12.75">
      <c r="F151" s="319"/>
      <c r="G151" s="319"/>
      <c r="I151" s="289"/>
      <c r="J151" s="496"/>
    </row>
    <row r="152" spans="6:10" ht="12.75">
      <c r="F152" s="319"/>
      <c r="G152" s="319"/>
      <c r="I152" s="289"/>
      <c r="J152" s="496"/>
    </row>
    <row r="153" spans="6:10" ht="12.75">
      <c r="F153" s="319"/>
      <c r="G153" s="319"/>
      <c r="I153" s="289"/>
      <c r="J153" s="496"/>
    </row>
    <row r="154" spans="6:7" ht="12.75">
      <c r="F154" s="319"/>
      <c r="G154" s="319"/>
    </row>
    <row r="155" spans="6:7" ht="12.75">
      <c r="F155" s="319"/>
      <c r="G155" s="319"/>
    </row>
    <row r="156" spans="6:7" ht="12.75">
      <c r="F156" s="516"/>
      <c r="G156" s="319"/>
    </row>
    <row r="157" spans="6:7" ht="12.75">
      <c r="F157" s="319"/>
      <c r="G157" s="319"/>
    </row>
    <row r="158" spans="6:7" ht="12.75">
      <c r="F158" s="319"/>
      <c r="G158" s="319"/>
    </row>
    <row r="159" spans="6:7" ht="12.75">
      <c r="F159" s="319"/>
      <c r="G159" s="319"/>
    </row>
    <row r="160" ht="12.75">
      <c r="F160" s="319"/>
    </row>
    <row r="161" ht="12.75">
      <c r="F161" s="319"/>
    </row>
    <row r="162" ht="12.75">
      <c r="F162" s="319"/>
    </row>
    <row r="163" spans="6:7" ht="12.75">
      <c r="F163" s="319"/>
      <c r="G163" s="319"/>
    </row>
    <row r="164" ht="12.75">
      <c r="F164" s="319"/>
    </row>
    <row r="165" ht="12.75">
      <c r="F165" s="319"/>
    </row>
    <row r="166" ht="12.75">
      <c r="F166" s="319"/>
    </row>
  </sheetData>
  <mergeCells count="4">
    <mergeCell ref="A67:A68"/>
    <mergeCell ref="E67:E68"/>
    <mergeCell ref="A96:A97"/>
    <mergeCell ref="E96:E9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selection activeCell="H17" sqref="H17"/>
    </sheetView>
  </sheetViews>
  <sheetFormatPr defaultColWidth="9.140625" defaultRowHeight="12.75"/>
  <cols>
    <col min="1" max="1" width="5.7109375" style="2" customWidth="1"/>
    <col min="2" max="2" width="36.57421875" style="2" customWidth="1"/>
    <col min="3" max="3" width="15.00390625" style="2" customWidth="1"/>
    <col min="4" max="4" width="8.57421875" style="2" customWidth="1"/>
    <col min="5" max="5" width="14.00390625" style="2" customWidth="1"/>
    <col min="6" max="6" width="14.140625" style="2" customWidth="1"/>
    <col min="7" max="7" width="13.140625" style="2" customWidth="1"/>
    <col min="8" max="8" width="22.28125" style="4" customWidth="1"/>
    <col min="9" max="9" width="32.7109375" style="334" customWidth="1"/>
    <col min="10" max="10" width="18.140625" style="2" customWidth="1"/>
    <col min="11" max="11" width="9.140625" style="2" customWidth="1"/>
    <col min="12" max="12" width="10.140625" style="2" bestFit="1" customWidth="1"/>
    <col min="13" max="16384" width="9.140625" style="2" customWidth="1"/>
  </cols>
  <sheetData>
    <row r="1" spans="4:5" ht="20.25">
      <c r="D1" s="302" t="s">
        <v>188</v>
      </c>
      <c r="E1" s="164"/>
    </row>
    <row r="2" spans="4:5" ht="18.75">
      <c r="D2" s="164" t="s">
        <v>59</v>
      </c>
      <c r="E2" s="164"/>
    </row>
    <row r="3" spans="4:5" ht="18.75">
      <c r="D3" s="164" t="s">
        <v>159</v>
      </c>
      <c r="E3" s="164"/>
    </row>
    <row r="4" spans="4:5" ht="18.75">
      <c r="D4" s="474" t="s">
        <v>60</v>
      </c>
      <c r="E4" s="164"/>
    </row>
    <row r="5" spans="4:5" ht="18.75">
      <c r="D5" s="164"/>
      <c r="E5" s="164"/>
    </row>
    <row r="6" spans="4:5" ht="18.75">
      <c r="D6" s="164"/>
      <c r="E6" s="164"/>
    </row>
    <row r="7" spans="2:12" ht="20.25">
      <c r="B7" s="304" t="s">
        <v>169</v>
      </c>
      <c r="C7" s="16"/>
      <c r="D7" s="305"/>
      <c r="E7" s="5"/>
      <c r="F7" s="5"/>
      <c r="G7" s="5"/>
      <c r="H7" s="43"/>
      <c r="I7" s="517"/>
      <c r="J7" s="5"/>
      <c r="K7" s="320"/>
      <c r="L7" s="320"/>
    </row>
    <row r="8" spans="2:12" ht="20.25">
      <c r="B8" s="304" t="s">
        <v>170</v>
      </c>
      <c r="C8" s="16"/>
      <c r="D8" s="305"/>
      <c r="E8" s="5"/>
      <c r="F8" s="5"/>
      <c r="G8" s="5"/>
      <c r="H8" s="43"/>
      <c r="I8" s="517"/>
      <c r="J8" s="5"/>
      <c r="K8" s="320"/>
      <c r="L8" s="320"/>
    </row>
    <row r="9" spans="2:12" ht="20.25">
      <c r="B9" s="304" t="s">
        <v>32</v>
      </c>
      <c r="C9" s="16"/>
      <c r="D9" s="305"/>
      <c r="E9" s="5"/>
      <c r="F9" s="5"/>
      <c r="G9" s="5"/>
      <c r="H9" s="43"/>
      <c r="I9" s="517"/>
      <c r="J9" s="5"/>
      <c r="K9" s="320"/>
      <c r="L9" s="320"/>
    </row>
    <row r="10" spans="2:12" ht="13.5" customHeight="1">
      <c r="B10" s="306"/>
      <c r="C10" s="16"/>
      <c r="D10" s="305"/>
      <c r="E10" s="5"/>
      <c r="F10" s="5"/>
      <c r="G10" s="5"/>
      <c r="H10" s="43"/>
      <c r="I10" s="517"/>
      <c r="J10" s="5"/>
      <c r="K10" s="320"/>
      <c r="L10" s="320"/>
    </row>
    <row r="11" spans="2:12" ht="12.75">
      <c r="B11" s="5"/>
      <c r="C11" s="5"/>
      <c r="D11" s="6"/>
      <c r="E11" s="5"/>
      <c r="F11" s="446" t="s">
        <v>88</v>
      </c>
      <c r="G11" s="5"/>
      <c r="H11" s="43"/>
      <c r="I11" s="517"/>
      <c r="J11" s="5"/>
      <c r="K11" s="320"/>
      <c r="L11" s="320"/>
    </row>
    <row r="12" spans="2:12" ht="29.25" customHeight="1">
      <c r="B12" s="322"/>
      <c r="C12" s="322"/>
      <c r="D12" s="323"/>
      <c r="E12" s="447" t="s">
        <v>33</v>
      </c>
      <c r="F12" s="448"/>
      <c r="G12" s="321"/>
      <c r="H12" s="43"/>
      <c r="I12" s="517"/>
      <c r="J12" s="299"/>
      <c r="K12" s="299"/>
      <c r="L12" s="320"/>
    </row>
    <row r="13" spans="2:12" s="328" customFormat="1" ht="42" customHeight="1">
      <c r="B13" s="449" t="s">
        <v>171</v>
      </c>
      <c r="C13" s="324" t="s">
        <v>172</v>
      </c>
      <c r="D13" s="324" t="s">
        <v>173</v>
      </c>
      <c r="E13" s="325" t="s">
        <v>174</v>
      </c>
      <c r="F13" s="326" t="s">
        <v>175</v>
      </c>
      <c r="G13" s="327"/>
      <c r="H13" s="518"/>
      <c r="I13" s="519"/>
      <c r="J13" s="299"/>
      <c r="K13" s="299"/>
      <c r="L13" s="450"/>
    </row>
    <row r="14" spans="2:13" s="63" customFormat="1" ht="32.25" customHeight="1">
      <c r="B14" s="307" t="s">
        <v>176</v>
      </c>
      <c r="C14" s="451"/>
      <c r="D14" s="520"/>
      <c r="E14" s="452">
        <f>E17</f>
        <v>5586714.26</v>
      </c>
      <c r="F14" s="452">
        <f>F17</f>
        <v>12377540.54</v>
      </c>
      <c r="G14" s="410"/>
      <c r="H14" s="453"/>
      <c r="I14" s="330"/>
      <c r="J14" s="308"/>
      <c r="K14" s="308"/>
      <c r="L14" s="308"/>
      <c r="M14" s="309"/>
    </row>
    <row r="15" spans="2:12" s="63" customFormat="1" ht="57.75" customHeight="1">
      <c r="B15" s="310" t="s">
        <v>177</v>
      </c>
      <c r="C15" s="445" t="s">
        <v>178</v>
      </c>
      <c r="D15" s="311"/>
      <c r="E15" s="333"/>
      <c r="F15" s="317"/>
      <c r="G15" s="329"/>
      <c r="H15" s="331"/>
      <c r="I15" s="330"/>
      <c r="J15" s="331"/>
      <c r="K15" s="332"/>
      <c r="L15" s="332"/>
    </row>
    <row r="16" spans="2:12" s="63" customFormat="1" ht="48.75" customHeight="1">
      <c r="B16" s="312" t="s">
        <v>179</v>
      </c>
      <c r="C16" s="313"/>
      <c r="D16" s="314"/>
      <c r="E16" s="318"/>
      <c r="F16" s="318"/>
      <c r="G16" s="329"/>
      <c r="H16" s="331"/>
      <c r="I16" s="330"/>
      <c r="J16" s="331"/>
      <c r="K16" s="332"/>
      <c r="L16" s="332"/>
    </row>
    <row r="17" spans="2:12" s="63" customFormat="1" ht="77.25" customHeight="1">
      <c r="B17" s="312" t="s">
        <v>207</v>
      </c>
      <c r="C17" s="315"/>
      <c r="D17" s="316" t="s">
        <v>208</v>
      </c>
      <c r="E17" s="635">
        <f>882187.12+4704527.14</f>
        <v>5586714.26</v>
      </c>
      <c r="F17" s="521">
        <f>10913694.17+1463846.37</f>
        <v>12377540.54</v>
      </c>
      <c r="G17" s="329"/>
      <c r="H17" s="331"/>
      <c r="I17" s="330"/>
      <c r="J17" s="331"/>
      <c r="K17" s="332"/>
      <c r="L17" s="332"/>
    </row>
    <row r="18" spans="4:6" ht="12.75">
      <c r="D18" s="286"/>
      <c r="E18" s="286"/>
      <c r="F18" s="286"/>
    </row>
    <row r="19" spans="4:6" ht="12.75">
      <c r="D19" s="286"/>
      <c r="E19" s="286"/>
      <c r="F19" s="286"/>
    </row>
    <row r="20" spans="4:6" ht="12.75">
      <c r="D20" s="286"/>
      <c r="E20" s="286"/>
      <c r="F20" s="286"/>
    </row>
    <row r="21" spans="4:6" ht="12.75">
      <c r="D21" s="286"/>
      <c r="E21" s="286"/>
      <c r="F21" s="286"/>
    </row>
    <row r="22" spans="2:6" ht="20.25">
      <c r="B22" s="522"/>
      <c r="D22" s="286"/>
      <c r="E22" s="286"/>
      <c r="F22" s="286"/>
    </row>
    <row r="23" spans="4:6" ht="12.75">
      <c r="D23" s="286"/>
      <c r="E23" s="286"/>
      <c r="F23" s="286"/>
    </row>
    <row r="24" spans="4:6" ht="12.75">
      <c r="D24" s="286"/>
      <c r="E24" s="286"/>
      <c r="F24" s="286"/>
    </row>
    <row r="25" spans="4:6" ht="12.75">
      <c r="D25" s="286"/>
      <c r="E25" s="286"/>
      <c r="F25" s="286"/>
    </row>
    <row r="26" spans="4:6" ht="12.75">
      <c r="D26" s="286"/>
      <c r="E26" s="286"/>
      <c r="F26" s="286"/>
    </row>
    <row r="27" spans="4:6" ht="12.75">
      <c r="D27" s="286"/>
      <c r="E27" s="286"/>
      <c r="F27" s="286"/>
    </row>
    <row r="28" spans="4:6" ht="12.75">
      <c r="D28" s="286"/>
      <c r="E28" s="286"/>
      <c r="F28" s="286"/>
    </row>
    <row r="29" spans="4:6" ht="12.75">
      <c r="D29" s="286"/>
      <c r="E29" s="286"/>
      <c r="F29" s="286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24" sqref="G23:G24"/>
    </sheetView>
  </sheetViews>
  <sheetFormatPr defaultColWidth="9.140625" defaultRowHeight="12.75"/>
  <cols>
    <col min="1" max="1" width="4.57421875" style="2" customWidth="1"/>
    <col min="2" max="2" width="21.28125" style="2" customWidth="1"/>
    <col min="3" max="3" width="52.7109375" style="2" customWidth="1"/>
    <col min="4" max="4" width="18.7109375" style="2" customWidth="1"/>
    <col min="5" max="5" width="8.8515625" style="2" customWidth="1"/>
    <col min="6" max="6" width="16.00390625" style="2" customWidth="1"/>
    <col min="7" max="16384" width="9.140625" style="2" customWidth="1"/>
  </cols>
  <sheetData>
    <row r="1" spans="3:6" ht="18.75" customHeight="1">
      <c r="C1" s="523" t="s">
        <v>61</v>
      </c>
      <c r="F1" s="524"/>
    </row>
    <row r="2" spans="3:6" ht="19.5" customHeight="1">
      <c r="C2" s="525" t="s">
        <v>59</v>
      </c>
      <c r="F2" s="525"/>
    </row>
    <row r="3" spans="3:6" ht="19.5" customHeight="1">
      <c r="C3" s="525" t="s">
        <v>159</v>
      </c>
      <c r="F3" s="525"/>
    </row>
    <row r="4" spans="3:6" ht="19.5" customHeight="1">
      <c r="C4" s="474" t="s">
        <v>60</v>
      </c>
      <c r="F4" s="164"/>
    </row>
    <row r="5" ht="18" customHeight="1">
      <c r="C5" s="526"/>
    </row>
    <row r="6" spans="1:3" s="26" customFormat="1" ht="17.25" customHeight="1">
      <c r="A6" s="527" t="s">
        <v>34</v>
      </c>
      <c r="B6" s="528"/>
      <c r="C6" s="308"/>
    </row>
    <row r="7" spans="1:3" s="26" customFormat="1" ht="17.25" customHeight="1">
      <c r="A7" s="527" t="s">
        <v>35</v>
      </c>
      <c r="B7" s="528"/>
      <c r="C7" s="308"/>
    </row>
    <row r="8" spans="1:3" s="26" customFormat="1" ht="17.25" customHeight="1">
      <c r="A8" s="527" t="s">
        <v>36</v>
      </c>
      <c r="B8" s="528"/>
      <c r="C8" s="308"/>
    </row>
    <row r="9" spans="1:3" s="26" customFormat="1" ht="17.25" customHeight="1">
      <c r="A9" s="527"/>
      <c r="B9" s="528"/>
      <c r="C9" s="308"/>
    </row>
    <row r="10" spans="1:2" ht="18.75">
      <c r="A10" s="529"/>
      <c r="B10" s="530"/>
    </row>
    <row r="11" spans="3:4" ht="11.25" customHeight="1">
      <c r="C11" s="531"/>
      <c r="D11" s="532" t="s">
        <v>88</v>
      </c>
    </row>
    <row r="12" spans="1:4" ht="33" customHeight="1">
      <c r="A12" s="72" t="s">
        <v>89</v>
      </c>
      <c r="B12" s="72" t="s">
        <v>209</v>
      </c>
      <c r="C12" s="72" t="s">
        <v>210</v>
      </c>
      <c r="D12" s="533" t="s">
        <v>37</v>
      </c>
    </row>
    <row r="13" spans="1:4" ht="28.5" customHeight="1">
      <c r="A13" s="534" t="s">
        <v>211</v>
      </c>
      <c r="B13" s="535"/>
      <c r="C13" s="536"/>
      <c r="D13" s="459">
        <f>D14+D18+D21</f>
        <v>15991411.010000002</v>
      </c>
    </row>
    <row r="14" spans="1:4" s="541" customFormat="1" ht="29.25" customHeight="1">
      <c r="A14" s="537" t="s">
        <v>66</v>
      </c>
      <c r="B14" s="538"/>
      <c r="C14" s="539"/>
      <c r="D14" s="540">
        <f>D15</f>
        <v>4700000</v>
      </c>
    </row>
    <row r="15" spans="1:4" ht="31.5" customHeight="1">
      <c r="A15" s="542">
        <v>921</v>
      </c>
      <c r="B15" s="543" t="s">
        <v>198</v>
      </c>
      <c r="C15" s="382"/>
      <c r="D15" s="459">
        <f>D16+D17</f>
        <v>4700000</v>
      </c>
    </row>
    <row r="16" spans="1:4" ht="27.75" customHeight="1">
      <c r="A16" s="475"/>
      <c r="B16" s="544"/>
      <c r="C16" s="545" t="s">
        <v>67</v>
      </c>
      <c r="D16" s="546">
        <v>3500000</v>
      </c>
    </row>
    <row r="17" spans="1:4" ht="27.75" customHeight="1">
      <c r="A17" s="547"/>
      <c r="B17" s="548"/>
      <c r="C17" s="545" t="s">
        <v>68</v>
      </c>
      <c r="D17" s="546">
        <v>1200000</v>
      </c>
    </row>
    <row r="18" spans="1:4" ht="31.5" customHeight="1">
      <c r="A18" s="537" t="s">
        <v>69</v>
      </c>
      <c r="B18" s="443"/>
      <c r="C18" s="549"/>
      <c r="D18" s="540">
        <f>D19</f>
        <v>11275188.510000002</v>
      </c>
    </row>
    <row r="19" spans="1:4" ht="33" customHeight="1">
      <c r="A19" s="363">
        <v>600</v>
      </c>
      <c r="B19" s="550" t="s">
        <v>94</v>
      </c>
      <c r="C19" s="545"/>
      <c r="D19" s="459">
        <f>D20</f>
        <v>11275188.510000002</v>
      </c>
    </row>
    <row r="20" spans="1:6" ht="34.5" customHeight="1">
      <c r="A20" s="551"/>
      <c r="B20" s="552"/>
      <c r="C20" s="553" t="s">
        <v>70</v>
      </c>
      <c r="D20" s="634">
        <f>11269646.05+5542.46</f>
        <v>11275188.510000002</v>
      </c>
      <c r="F20" s="4"/>
    </row>
    <row r="21" spans="1:6" ht="28.5" customHeight="1">
      <c r="A21" s="554" t="s">
        <v>212</v>
      </c>
      <c r="B21" s="406"/>
      <c r="C21" s="382"/>
      <c r="D21" s="540">
        <f>D22+D24</f>
        <v>16222.5</v>
      </c>
      <c r="F21" s="4"/>
    </row>
    <row r="22" spans="1:4" ht="28.5" customHeight="1">
      <c r="A22" s="368">
        <v>750</v>
      </c>
      <c r="B22" s="84" t="s">
        <v>101</v>
      </c>
      <c r="C22" s="555"/>
      <c r="D22" s="459">
        <f>SUM(D23)</f>
        <v>4222.5</v>
      </c>
    </row>
    <row r="23" spans="1:4" ht="46.5" customHeight="1">
      <c r="A23" s="556"/>
      <c r="B23" s="549"/>
      <c r="C23" s="555" t="s">
        <v>71</v>
      </c>
      <c r="D23" s="460">
        <v>4222.5</v>
      </c>
    </row>
    <row r="24" spans="1:4" ht="35.25" customHeight="1">
      <c r="A24" s="61">
        <v>900</v>
      </c>
      <c r="B24" s="557" t="s">
        <v>72</v>
      </c>
      <c r="C24" s="545"/>
      <c r="D24" s="454">
        <f>D25</f>
        <v>12000</v>
      </c>
    </row>
    <row r="25" spans="1:7" ht="45.75" customHeight="1">
      <c r="A25" s="551"/>
      <c r="B25" s="368"/>
      <c r="C25" s="558" t="s">
        <v>63</v>
      </c>
      <c r="D25" s="559">
        <v>12000</v>
      </c>
      <c r="E25" s="127"/>
      <c r="F25" s="127"/>
      <c r="G25" s="127"/>
    </row>
    <row r="26" spans="1:7" ht="30.75" customHeight="1">
      <c r="A26" s="534" t="s">
        <v>64</v>
      </c>
      <c r="B26" s="560"/>
      <c r="C26" s="561"/>
      <c r="D26" s="562">
        <f>D27+D30</f>
        <v>3527258</v>
      </c>
      <c r="E26" s="127"/>
      <c r="F26" s="127"/>
      <c r="G26" s="127"/>
    </row>
    <row r="27" spans="1:7" ht="33" customHeight="1">
      <c r="A27" s="563" t="s">
        <v>66</v>
      </c>
      <c r="B27" s="564"/>
      <c r="C27" s="565"/>
      <c r="D27" s="566">
        <f>D28</f>
        <v>2400000</v>
      </c>
      <c r="E27" s="127"/>
      <c r="F27" s="127"/>
      <c r="G27" s="127"/>
    </row>
    <row r="28" spans="1:4" ht="33" customHeight="1">
      <c r="A28" s="363">
        <v>921</v>
      </c>
      <c r="B28" s="543" t="s">
        <v>198</v>
      </c>
      <c r="C28" s="567"/>
      <c r="D28" s="568">
        <f>D29</f>
        <v>2400000</v>
      </c>
    </row>
    <row r="29" spans="1:4" ht="24.75" customHeight="1">
      <c r="A29" s="569"/>
      <c r="B29" s="549"/>
      <c r="C29" s="553" t="s">
        <v>73</v>
      </c>
      <c r="D29" s="546">
        <v>2400000</v>
      </c>
    </row>
    <row r="30" spans="1:4" ht="27.75" customHeight="1">
      <c r="A30" s="554" t="s">
        <v>212</v>
      </c>
      <c r="B30" s="570"/>
      <c r="C30" s="553"/>
      <c r="D30" s="571">
        <f>D31+D33+D35</f>
        <v>1127258</v>
      </c>
    </row>
    <row r="31" spans="1:4" s="286" customFormat="1" ht="27.75" customHeight="1">
      <c r="A31" s="572">
        <v>600</v>
      </c>
      <c r="B31" s="368" t="s">
        <v>94</v>
      </c>
      <c r="C31" s="555"/>
      <c r="D31" s="573">
        <f>D32</f>
        <v>155000</v>
      </c>
    </row>
    <row r="32" spans="1:4" s="286" customFormat="1" ht="49.5" customHeight="1">
      <c r="A32" s="572"/>
      <c r="B32" s="368"/>
      <c r="C32" s="508" t="s">
        <v>38</v>
      </c>
      <c r="D32" s="574">
        <v>155000</v>
      </c>
    </row>
    <row r="33" spans="1:4" ht="27.75" customHeight="1">
      <c r="A33" s="376">
        <v>630</v>
      </c>
      <c r="B33" s="575" t="s">
        <v>201</v>
      </c>
      <c r="C33" s="555"/>
      <c r="D33" s="573">
        <f>D34</f>
        <v>2258</v>
      </c>
    </row>
    <row r="34" spans="1:4" ht="43.5" customHeight="1">
      <c r="A34" s="544"/>
      <c r="B34" s="576"/>
      <c r="C34" s="458" t="s">
        <v>39</v>
      </c>
      <c r="D34" s="546">
        <v>2258</v>
      </c>
    </row>
    <row r="35" spans="1:4" ht="43.5" customHeight="1">
      <c r="A35" s="363">
        <v>853</v>
      </c>
      <c r="B35" s="84" t="s">
        <v>121</v>
      </c>
      <c r="C35" s="458"/>
      <c r="D35" s="573">
        <f>D36</f>
        <v>970000</v>
      </c>
    </row>
    <row r="36" spans="1:4" ht="30.75" customHeight="1">
      <c r="A36" s="368"/>
      <c r="B36" s="84"/>
      <c r="C36" s="458" t="s">
        <v>74</v>
      </c>
      <c r="D36" s="546">
        <v>970000</v>
      </c>
    </row>
    <row r="37" spans="1:6" ht="25.5" customHeight="1">
      <c r="A37" s="674" t="s">
        <v>65</v>
      </c>
      <c r="B37" s="675"/>
      <c r="C37" s="676"/>
      <c r="D37" s="577">
        <f>D13+D26</f>
        <v>19518669.01</v>
      </c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</sheetData>
  <mergeCells count="1">
    <mergeCell ref="A37:C3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V223"/>
  <sheetViews>
    <sheetView workbookViewId="0" topLeftCell="A1">
      <selection activeCell="D17" sqref="D17"/>
    </sheetView>
  </sheetViews>
  <sheetFormatPr defaultColWidth="9.140625" defaultRowHeight="12.75"/>
  <cols>
    <col min="1" max="1" width="3.28125" style="127" customWidth="1"/>
    <col min="2" max="2" width="29.7109375" style="127" customWidth="1"/>
    <col min="3" max="3" width="7.8515625" style="127" customWidth="1"/>
    <col min="4" max="4" width="17.00390625" style="127" customWidth="1"/>
    <col min="5" max="5" width="15.7109375" style="127" customWidth="1"/>
    <col min="6" max="6" width="13.8515625" style="127" customWidth="1"/>
    <col min="7" max="7" width="16.8515625" style="127" customWidth="1"/>
    <col min="8" max="8" width="14.28125" style="127" customWidth="1"/>
    <col min="9" max="9" width="12.8515625" style="127" customWidth="1"/>
    <col min="10" max="10" width="14.57421875" style="127" customWidth="1"/>
    <col min="11" max="16384" width="9.140625" style="127" customWidth="1"/>
  </cols>
  <sheetData>
    <row r="1" ht="20.25">
      <c r="G1" s="523" t="s">
        <v>62</v>
      </c>
    </row>
    <row r="2" ht="18.75">
      <c r="G2" s="525" t="s">
        <v>59</v>
      </c>
    </row>
    <row r="3" ht="18.75">
      <c r="G3" s="525" t="s">
        <v>159</v>
      </c>
    </row>
    <row r="4" spans="2:22" ht="21" customHeight="1">
      <c r="B4" s="26"/>
      <c r="C4" s="2"/>
      <c r="D4" s="285"/>
      <c r="E4" s="2"/>
      <c r="F4" s="302"/>
      <c r="G4" s="474" t="s">
        <v>60</v>
      </c>
      <c r="H4" s="578"/>
      <c r="I4" s="50"/>
      <c r="J4" s="50"/>
      <c r="K4" s="50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8.75" customHeight="1">
      <c r="B5" s="26"/>
      <c r="C5" s="2"/>
      <c r="D5" s="285"/>
      <c r="E5" s="2"/>
      <c r="F5" s="164"/>
      <c r="G5" s="164"/>
      <c r="H5" s="578"/>
      <c r="I5" s="50"/>
      <c r="J5" s="50"/>
      <c r="K5" s="50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s="579" customFormat="1" ht="18.75">
      <c r="B6" s="19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2:22" s="579" customFormat="1" ht="18.75">
      <c r="B7" s="196" t="s">
        <v>40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s="579" customFormat="1" ht="18.75">
      <c r="B8" s="580" t="s">
        <v>41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22" s="579" customFormat="1" ht="18.75">
      <c r="B9" s="19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2:22" s="579" customFormat="1" ht="18.75">
      <c r="B10" s="24"/>
      <c r="C10" s="24"/>
      <c r="D10" s="24"/>
      <c r="E10" s="24"/>
      <c r="F10" s="24"/>
      <c r="G10" s="24"/>
      <c r="H10" s="532" t="s">
        <v>88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22" ht="19.5" customHeight="1">
      <c r="B11" s="581"/>
      <c r="C11" s="582"/>
      <c r="D11" s="583"/>
      <c r="E11" s="584" t="s">
        <v>42</v>
      </c>
      <c r="F11" s="585"/>
      <c r="G11" s="586" t="s">
        <v>43</v>
      </c>
      <c r="H11" s="587"/>
      <c r="I11" s="588"/>
      <c r="J11" s="50"/>
      <c r="K11" s="5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21.75" customHeight="1">
      <c r="B12" s="589"/>
      <c r="C12" s="590"/>
      <c r="D12" s="591"/>
      <c r="E12" s="592" t="s">
        <v>44</v>
      </c>
      <c r="F12" s="593"/>
      <c r="G12" s="594"/>
      <c r="H12" s="595" t="s">
        <v>77</v>
      </c>
      <c r="I12" s="50"/>
      <c r="J12" s="50"/>
      <c r="K12" s="5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5.75" customHeight="1">
      <c r="B13" s="596" t="s">
        <v>45</v>
      </c>
      <c r="C13" s="597" t="s">
        <v>89</v>
      </c>
      <c r="D13" s="598" t="s">
        <v>46</v>
      </c>
      <c r="E13" s="677" t="s">
        <v>47</v>
      </c>
      <c r="F13" s="679" t="s">
        <v>48</v>
      </c>
      <c r="G13" s="596" t="s">
        <v>49</v>
      </c>
      <c r="H13" s="681" t="s">
        <v>50</v>
      </c>
      <c r="I13" s="50"/>
      <c r="J13" s="50"/>
      <c r="K13" s="5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19.5" customHeight="1">
      <c r="B14" s="599"/>
      <c r="C14" s="600" t="s">
        <v>51</v>
      </c>
      <c r="D14" s="601"/>
      <c r="E14" s="678"/>
      <c r="F14" s="680"/>
      <c r="G14" s="373"/>
      <c r="H14" s="682"/>
      <c r="I14" s="50"/>
      <c r="J14" s="50"/>
      <c r="K14" s="5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s="129" customFormat="1" ht="24" customHeight="1">
      <c r="B15" s="602" t="s">
        <v>65</v>
      </c>
      <c r="C15" s="373"/>
      <c r="D15" s="603">
        <f>SUM(D17:D21)</f>
        <v>24097661.07</v>
      </c>
      <c r="E15" s="604">
        <f>SUM(E17,)</f>
        <v>11275188.510000002</v>
      </c>
      <c r="F15" s="604"/>
      <c r="G15" s="605">
        <f>SUM(G17:G21)</f>
        <v>24097661.07</v>
      </c>
      <c r="H15" s="603">
        <f>SUM(H17:H21)</f>
        <v>0</v>
      </c>
      <c r="I15" s="606"/>
      <c r="J15" s="606"/>
      <c r="K15" s="51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2:22" s="129" customFormat="1" ht="17.25" customHeight="1">
      <c r="B16" s="607" t="s">
        <v>52</v>
      </c>
      <c r="C16" s="71"/>
      <c r="D16" s="608"/>
      <c r="E16" s="609"/>
      <c r="F16" s="594"/>
      <c r="G16" s="610"/>
      <c r="H16" s="611"/>
      <c r="I16" s="606"/>
      <c r="J16" s="606"/>
      <c r="K16" s="51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2:22" s="129" customFormat="1" ht="18.75" customHeight="1">
      <c r="B17" s="612" t="s">
        <v>53</v>
      </c>
      <c r="C17" s="613">
        <v>600</v>
      </c>
      <c r="D17" s="630">
        <f>24092118.61+5542.46</f>
        <v>24097661.07</v>
      </c>
      <c r="E17" s="631">
        <f>SUM(E19,)</f>
        <v>11275188.510000002</v>
      </c>
      <c r="F17" s="614"/>
      <c r="G17" s="630">
        <f>24092118.61+5542.46</f>
        <v>24097661.07</v>
      </c>
      <c r="H17" s="615"/>
      <c r="I17" s="616"/>
      <c r="J17" s="616"/>
      <c r="K17" s="617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</row>
    <row r="18" spans="2:22" s="129" customFormat="1" ht="12.75">
      <c r="B18" s="594" t="s">
        <v>77</v>
      </c>
      <c r="C18" s="619">
        <v>60004</v>
      </c>
      <c r="D18" s="620"/>
      <c r="E18" s="457"/>
      <c r="F18" s="621"/>
      <c r="G18" s="620"/>
      <c r="H18" s="622"/>
      <c r="I18" s="606"/>
      <c r="J18" s="606"/>
      <c r="K18" s="617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2:22" s="129" customFormat="1" ht="70.5" customHeight="1">
      <c r="B19" s="594" t="s">
        <v>54</v>
      </c>
      <c r="C19" s="619"/>
      <c r="D19" s="620"/>
      <c r="E19" s="632">
        <f>11269646.05+5542.46</f>
        <v>11275188.510000002</v>
      </c>
      <c r="F19" s="623" t="s">
        <v>55</v>
      </c>
      <c r="G19" s="620"/>
      <c r="H19" s="622"/>
      <c r="I19" s="606"/>
      <c r="J19" s="606"/>
      <c r="K19" s="51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2:22" s="129" customFormat="1" ht="12" customHeight="1">
      <c r="B20" s="594" t="s">
        <v>56</v>
      </c>
      <c r="C20" s="619"/>
      <c r="D20" s="620"/>
      <c r="E20" s="632"/>
      <c r="F20" s="621"/>
      <c r="G20" s="620"/>
      <c r="H20" s="622"/>
      <c r="I20" s="606"/>
      <c r="J20" s="606"/>
      <c r="K20" s="51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2:22" s="129" customFormat="1" ht="21" customHeight="1">
      <c r="B21" s="624" t="s">
        <v>57</v>
      </c>
      <c r="C21" s="625"/>
      <c r="D21" s="626"/>
      <c r="E21" s="633">
        <f>1254396.05+5542.46</f>
        <v>1259938.51</v>
      </c>
      <c r="F21" s="627"/>
      <c r="G21" s="626"/>
      <c r="H21" s="628"/>
      <c r="I21" s="606"/>
      <c r="J21" s="606"/>
      <c r="K21" s="51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2:22" s="129" customFormat="1" ht="12.75">
      <c r="B22" s="63"/>
      <c r="C22" s="63"/>
      <c r="D22" s="63"/>
      <c r="E22" s="63"/>
      <c r="F22" s="63"/>
      <c r="G22" s="63"/>
      <c r="H22" s="63"/>
      <c r="I22" s="51"/>
      <c r="J22" s="51"/>
      <c r="K22" s="51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2:22" ht="12.75">
      <c r="B23" s="2"/>
      <c r="C23" s="2"/>
      <c r="D23" s="2"/>
      <c r="E23" s="2"/>
      <c r="F23" s="2"/>
      <c r="G23" s="2"/>
      <c r="H23" s="2"/>
      <c r="I23" s="50"/>
      <c r="J23" s="50"/>
      <c r="K23" s="5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2.75">
      <c r="B24" s="2"/>
      <c r="C24" s="2"/>
      <c r="D24" s="2"/>
      <c r="E24" s="2"/>
      <c r="F24" s="2"/>
      <c r="G24" s="2"/>
      <c r="H24" s="2"/>
      <c r="I24" s="50"/>
      <c r="J24" s="50"/>
      <c r="K24" s="5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2.75">
      <c r="B25" s="2"/>
      <c r="C25" s="2"/>
      <c r="D25" s="4"/>
      <c r="E25" s="2"/>
      <c r="F25" s="2"/>
      <c r="G25" s="4"/>
      <c r="H25" s="2"/>
      <c r="I25" s="50"/>
      <c r="J25" s="50"/>
      <c r="K25" s="5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2.75">
      <c r="B26" s="2"/>
      <c r="C26" s="2"/>
      <c r="D26" s="2"/>
      <c r="E26" s="2"/>
      <c r="F26" s="2"/>
      <c r="G26" s="2"/>
      <c r="H26" s="2"/>
      <c r="I26" s="50"/>
      <c r="J26" s="50"/>
      <c r="K26" s="5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2.75">
      <c r="B27" s="2"/>
      <c r="C27" s="2"/>
      <c r="D27" s="4"/>
      <c r="E27" s="4"/>
      <c r="F27" s="4"/>
      <c r="G27" s="4"/>
      <c r="H27" s="2"/>
      <c r="I27" s="50"/>
      <c r="J27" s="50"/>
      <c r="K27" s="5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2.75">
      <c r="B28" s="2"/>
      <c r="C28" s="2"/>
      <c r="D28" s="2"/>
      <c r="E28" s="2"/>
      <c r="F28" s="2"/>
      <c r="G28" s="2"/>
      <c r="H28" s="2"/>
      <c r="I28" s="50"/>
      <c r="J28" s="50"/>
      <c r="K28" s="5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2.75">
      <c r="B29" s="2"/>
      <c r="C29" s="4"/>
      <c r="D29" s="4"/>
      <c r="E29" s="4"/>
      <c r="F29" s="4"/>
      <c r="G29" s="2"/>
      <c r="H29" s="2"/>
      <c r="I29" s="50"/>
      <c r="J29" s="50"/>
      <c r="K29" s="5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2.75">
      <c r="B30" s="2"/>
      <c r="C30" s="4"/>
      <c r="D30" s="4"/>
      <c r="E30" s="4"/>
      <c r="F30" s="4"/>
      <c r="G30" s="2"/>
      <c r="H30" s="2"/>
      <c r="I30" s="50"/>
      <c r="J30" s="50"/>
      <c r="K30" s="5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2.75">
      <c r="B31" s="2"/>
      <c r="C31" s="4"/>
      <c r="D31" s="4"/>
      <c r="E31" s="4"/>
      <c r="F31" s="4"/>
      <c r="G31" s="2"/>
      <c r="H31" s="2"/>
      <c r="I31" s="50"/>
      <c r="J31" s="50"/>
      <c r="K31" s="5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2.75">
      <c r="B32" s="2"/>
      <c r="C32" s="4"/>
      <c r="D32" s="4"/>
      <c r="E32" s="4"/>
      <c r="F32" s="4"/>
      <c r="G32" s="2"/>
      <c r="H32" s="2"/>
      <c r="I32" s="50"/>
      <c r="J32" s="50"/>
      <c r="K32" s="5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2.75">
      <c r="B33" s="2"/>
      <c r="C33" s="4"/>
      <c r="D33" s="4"/>
      <c r="E33" s="4"/>
      <c r="F33" s="4"/>
      <c r="G33" s="2"/>
      <c r="H33" s="2"/>
      <c r="I33" s="50"/>
      <c r="J33" s="50"/>
      <c r="K33" s="5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2.75">
      <c r="B34" s="2"/>
      <c r="C34" s="4"/>
      <c r="D34" s="4"/>
      <c r="E34" s="4"/>
      <c r="F34" s="4"/>
      <c r="G34" s="2"/>
      <c r="H34" s="2"/>
      <c r="I34" s="50"/>
      <c r="J34" s="50"/>
      <c r="K34" s="5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2.75">
      <c r="B35" s="2"/>
      <c r="C35" s="4"/>
      <c r="D35" s="4"/>
      <c r="E35" s="4"/>
      <c r="F35" s="4"/>
      <c r="G35" s="2"/>
      <c r="H35" s="2"/>
      <c r="I35" s="50"/>
      <c r="J35" s="50"/>
      <c r="K35" s="5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2.75">
      <c r="B36" s="2"/>
      <c r="C36" s="2"/>
      <c r="D36" s="2"/>
      <c r="E36" s="2"/>
      <c r="F36" s="2"/>
      <c r="G36" s="2"/>
      <c r="H36" s="2"/>
      <c r="I36" s="50"/>
      <c r="J36" s="50"/>
      <c r="K36" s="5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2.75">
      <c r="B37" s="2"/>
      <c r="C37" s="2"/>
      <c r="D37" s="2"/>
      <c r="E37" s="2"/>
      <c r="F37" s="2"/>
      <c r="G37" s="2"/>
      <c r="H37" s="2"/>
      <c r="I37" s="50"/>
      <c r="J37" s="50"/>
      <c r="K37" s="5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2.75">
      <c r="B38" s="2"/>
      <c r="C38" s="2"/>
      <c r="D38" s="2"/>
      <c r="E38" s="2"/>
      <c r="F38" s="2"/>
      <c r="G38" s="2"/>
      <c r="H38" s="2"/>
      <c r="I38" s="50"/>
      <c r="J38" s="50"/>
      <c r="K38" s="5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2.75">
      <c r="B39" s="2"/>
      <c r="C39" s="2"/>
      <c r="D39" s="2"/>
      <c r="E39" s="2"/>
      <c r="F39" s="2"/>
      <c r="G39" s="2"/>
      <c r="H39" s="2"/>
      <c r="I39" s="50"/>
      <c r="J39" s="50"/>
      <c r="K39" s="5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.75">
      <c r="B40" s="2"/>
      <c r="C40" s="2"/>
      <c r="D40" s="2"/>
      <c r="E40" s="2"/>
      <c r="F40" s="2"/>
      <c r="G40" s="2"/>
      <c r="H40" s="2"/>
      <c r="I40" s="50"/>
      <c r="J40" s="50"/>
      <c r="K40" s="5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2.75">
      <c r="B41" s="2"/>
      <c r="C41" s="2"/>
      <c r="D41" s="2"/>
      <c r="E41" s="2"/>
      <c r="F41" s="2"/>
      <c r="G41" s="2"/>
      <c r="H41" s="2"/>
      <c r="I41" s="50"/>
      <c r="J41" s="50"/>
      <c r="K41" s="5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2.75">
      <c r="B42" s="2"/>
      <c r="C42" s="2"/>
      <c r="D42" s="2"/>
      <c r="E42" s="2"/>
      <c r="F42" s="2"/>
      <c r="G42" s="2"/>
      <c r="H42" s="2"/>
      <c r="I42" s="50"/>
      <c r="J42" s="50"/>
      <c r="K42" s="5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2.75">
      <c r="B43" s="2"/>
      <c r="C43" s="2"/>
      <c r="D43" s="2"/>
      <c r="E43" s="2"/>
      <c r="F43" s="2"/>
      <c r="G43" s="2"/>
      <c r="H43" s="2"/>
      <c r="I43" s="50"/>
      <c r="J43" s="50"/>
      <c r="K43" s="5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2.75">
      <c r="B44" s="2"/>
      <c r="C44" s="2"/>
      <c r="D44" s="2"/>
      <c r="E44" s="2"/>
      <c r="F44" s="2"/>
      <c r="G44" s="2"/>
      <c r="H44" s="2"/>
      <c r="I44" s="50"/>
      <c r="J44" s="50"/>
      <c r="K44" s="5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2.75">
      <c r="B45" s="2"/>
      <c r="C45" s="2"/>
      <c r="D45" s="2"/>
      <c r="E45" s="2"/>
      <c r="F45" s="2"/>
      <c r="G45" s="2"/>
      <c r="H45" s="2"/>
      <c r="I45" s="50"/>
      <c r="J45" s="50"/>
      <c r="K45" s="5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12.75">
      <c r="B46" s="2"/>
      <c r="C46" s="2"/>
      <c r="D46" s="2"/>
      <c r="E46" s="2"/>
      <c r="F46" s="2"/>
      <c r="G46" s="2"/>
      <c r="H46" s="2"/>
      <c r="I46" s="50"/>
      <c r="J46" s="50"/>
      <c r="K46" s="5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12.75">
      <c r="B47" s="2"/>
      <c r="C47" s="2"/>
      <c r="D47" s="2"/>
      <c r="E47" s="2"/>
      <c r="F47" s="2"/>
      <c r="G47" s="2"/>
      <c r="H47" s="2"/>
      <c r="I47" s="50"/>
      <c r="J47" s="50"/>
      <c r="K47" s="5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12.75">
      <c r="B48" s="2"/>
      <c r="C48" s="2"/>
      <c r="D48" s="2"/>
      <c r="E48" s="2"/>
      <c r="F48" s="2"/>
      <c r="G48" s="2"/>
      <c r="H48" s="2"/>
      <c r="I48" s="50"/>
      <c r="J48" s="50"/>
      <c r="K48" s="5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12.75">
      <c r="B49" s="2"/>
      <c r="C49" s="2"/>
      <c r="D49" s="2"/>
      <c r="E49" s="2"/>
      <c r="F49" s="2"/>
      <c r="G49" s="2"/>
      <c r="H49" s="2"/>
      <c r="I49" s="50"/>
      <c r="J49" s="50"/>
      <c r="K49" s="5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2.75">
      <c r="B50" s="2"/>
      <c r="C50" s="2"/>
      <c r="D50" s="2"/>
      <c r="E50" s="2"/>
      <c r="F50" s="2"/>
      <c r="G50" s="2"/>
      <c r="H50" s="2"/>
      <c r="I50" s="50"/>
      <c r="J50" s="50"/>
      <c r="K50" s="5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2.75">
      <c r="B51" s="2"/>
      <c r="C51" s="2"/>
      <c r="D51" s="2"/>
      <c r="E51" s="2"/>
      <c r="F51" s="2"/>
      <c r="G51" s="2"/>
      <c r="H51" s="2"/>
      <c r="I51" s="50"/>
      <c r="J51" s="50"/>
      <c r="K51" s="5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2.75">
      <c r="B52" s="2"/>
      <c r="C52" s="2"/>
      <c r="D52" s="2"/>
      <c r="E52" s="2"/>
      <c r="F52" s="2"/>
      <c r="G52" s="2"/>
      <c r="H52" s="2"/>
      <c r="I52" s="50"/>
      <c r="J52" s="50"/>
      <c r="K52" s="5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2.75">
      <c r="B53" s="2"/>
      <c r="C53" s="2"/>
      <c r="D53" s="2"/>
      <c r="E53" s="2"/>
      <c r="F53" s="2"/>
      <c r="G53" s="2"/>
      <c r="H53" s="2"/>
      <c r="I53" s="50"/>
      <c r="J53" s="50"/>
      <c r="K53" s="5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12.75">
      <c r="B54" s="2"/>
      <c r="C54" s="2"/>
      <c r="D54" s="2"/>
      <c r="E54" s="2"/>
      <c r="F54" s="2"/>
      <c r="G54" s="2"/>
      <c r="H54" s="2"/>
      <c r="I54" s="50"/>
      <c r="J54" s="50"/>
      <c r="K54" s="5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12.75">
      <c r="B55" s="2"/>
      <c r="C55" s="2"/>
      <c r="D55" s="2"/>
      <c r="E55" s="2"/>
      <c r="F55" s="2"/>
      <c r="G55" s="2"/>
      <c r="H55" s="2"/>
      <c r="I55" s="50"/>
      <c r="J55" s="50"/>
      <c r="K55" s="5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2.75">
      <c r="B56" s="2"/>
      <c r="C56" s="2"/>
      <c r="D56" s="2"/>
      <c r="E56" s="2"/>
      <c r="F56" s="2"/>
      <c r="G56" s="2"/>
      <c r="H56" s="2"/>
      <c r="I56" s="50"/>
      <c r="J56" s="50"/>
      <c r="K56" s="5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2.75">
      <c r="B57" s="2"/>
      <c r="C57" s="2"/>
      <c r="D57" s="2"/>
      <c r="E57" s="2"/>
      <c r="F57" s="2"/>
      <c r="G57" s="2"/>
      <c r="H57" s="2"/>
      <c r="I57" s="50"/>
      <c r="J57" s="50"/>
      <c r="K57" s="5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2.75">
      <c r="B58" s="2"/>
      <c r="C58" s="2"/>
      <c r="D58" s="2"/>
      <c r="E58" s="2"/>
      <c r="F58" s="2"/>
      <c r="G58" s="2"/>
      <c r="H58" s="2"/>
      <c r="I58" s="50"/>
      <c r="J58" s="50"/>
      <c r="K58" s="5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2.75">
      <c r="B59" s="2"/>
      <c r="C59" s="2"/>
      <c r="D59" s="2"/>
      <c r="E59" s="2"/>
      <c r="F59" s="2"/>
      <c r="G59" s="2"/>
      <c r="H59" s="2"/>
      <c r="I59" s="50"/>
      <c r="J59" s="50"/>
      <c r="K59" s="5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2.75">
      <c r="B60" s="2"/>
      <c r="C60" s="2"/>
      <c r="D60" s="2"/>
      <c r="E60" s="2"/>
      <c r="F60" s="2"/>
      <c r="G60" s="2"/>
      <c r="H60" s="2"/>
      <c r="I60" s="50"/>
      <c r="J60" s="50"/>
      <c r="K60" s="5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2.75">
      <c r="B61" s="2"/>
      <c r="C61" s="2"/>
      <c r="D61" s="2"/>
      <c r="E61" s="2"/>
      <c r="F61" s="2"/>
      <c r="G61" s="2"/>
      <c r="H61" s="2"/>
      <c r="I61" s="50"/>
      <c r="J61" s="50"/>
      <c r="K61" s="5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2.75">
      <c r="B62" s="2"/>
      <c r="C62" s="2"/>
      <c r="D62" s="2"/>
      <c r="E62" s="2"/>
      <c r="F62" s="2"/>
      <c r="G62" s="2"/>
      <c r="H62" s="2"/>
      <c r="I62" s="50"/>
      <c r="J62" s="50"/>
      <c r="K62" s="5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2.75">
      <c r="B63" s="2"/>
      <c r="C63" s="2"/>
      <c r="D63" s="2"/>
      <c r="E63" s="2"/>
      <c r="F63" s="2"/>
      <c r="G63" s="2"/>
      <c r="H63" s="2"/>
      <c r="I63" s="50"/>
      <c r="J63" s="50"/>
      <c r="K63" s="5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2.75">
      <c r="B64" s="2"/>
      <c r="C64" s="2"/>
      <c r="D64" s="2"/>
      <c r="E64" s="2"/>
      <c r="F64" s="2"/>
      <c r="G64" s="2"/>
      <c r="H64" s="2"/>
      <c r="I64" s="50"/>
      <c r="J64" s="50"/>
      <c r="K64" s="5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2.75">
      <c r="B65" s="2"/>
      <c r="C65" s="2"/>
      <c r="D65" s="2"/>
      <c r="E65" s="2"/>
      <c r="F65" s="2"/>
      <c r="G65" s="2"/>
      <c r="H65" s="2"/>
      <c r="I65" s="50"/>
      <c r="J65" s="50"/>
      <c r="K65" s="5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>
      <c r="B66" s="2"/>
      <c r="C66" s="2"/>
      <c r="D66" s="2"/>
      <c r="E66" s="2"/>
      <c r="F66" s="2"/>
      <c r="G66" s="2"/>
      <c r="H66" s="2"/>
      <c r="I66" s="50"/>
      <c r="J66" s="50"/>
      <c r="K66" s="5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2.75">
      <c r="B67" s="2"/>
      <c r="C67" s="2"/>
      <c r="D67" s="2"/>
      <c r="E67" s="2"/>
      <c r="F67" s="2"/>
      <c r="G67" s="2"/>
      <c r="H67" s="2"/>
      <c r="I67" s="50"/>
      <c r="J67" s="50"/>
      <c r="K67" s="5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2.75">
      <c r="B68" s="2"/>
      <c r="C68" s="2"/>
      <c r="D68" s="2"/>
      <c r="E68" s="2"/>
      <c r="F68" s="2"/>
      <c r="G68" s="2"/>
      <c r="H68" s="2"/>
      <c r="I68" s="50"/>
      <c r="J68" s="50"/>
      <c r="K68" s="5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2.75">
      <c r="B69" s="2"/>
      <c r="C69" s="2"/>
      <c r="D69" s="2"/>
      <c r="E69" s="2"/>
      <c r="F69" s="2"/>
      <c r="G69" s="2"/>
      <c r="H69" s="2"/>
      <c r="I69" s="50"/>
      <c r="J69" s="50"/>
      <c r="K69" s="5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2.75">
      <c r="B70" s="2"/>
      <c r="C70" s="2"/>
      <c r="D70" s="2"/>
      <c r="E70" s="2"/>
      <c r="F70" s="2"/>
      <c r="G70" s="2"/>
      <c r="H70" s="2"/>
      <c r="I70" s="50"/>
      <c r="J70" s="50"/>
      <c r="K70" s="5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2.75">
      <c r="B71" s="2"/>
      <c r="C71" s="2"/>
      <c r="D71" s="2"/>
      <c r="E71" s="2"/>
      <c r="F71" s="2"/>
      <c r="G71" s="2"/>
      <c r="H71" s="2"/>
      <c r="I71" s="50"/>
      <c r="J71" s="50"/>
      <c r="K71" s="5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2.75">
      <c r="B72" s="2"/>
      <c r="C72" s="2"/>
      <c r="D72" s="2"/>
      <c r="E72" s="2"/>
      <c r="F72" s="2"/>
      <c r="G72" s="2"/>
      <c r="H72" s="2"/>
      <c r="I72" s="50"/>
      <c r="J72" s="50"/>
      <c r="K72" s="5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2.75">
      <c r="B73" s="2"/>
      <c r="C73" s="2"/>
      <c r="D73" s="2"/>
      <c r="E73" s="2"/>
      <c r="F73" s="2"/>
      <c r="G73" s="2"/>
      <c r="H73" s="2"/>
      <c r="I73" s="50"/>
      <c r="J73" s="50"/>
      <c r="K73" s="5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2.75">
      <c r="B74" s="2"/>
      <c r="C74" s="2"/>
      <c r="D74" s="2"/>
      <c r="E74" s="2"/>
      <c r="F74" s="2"/>
      <c r="G74" s="2"/>
      <c r="H74" s="2"/>
      <c r="I74" s="50"/>
      <c r="J74" s="50"/>
      <c r="K74" s="5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2.75">
      <c r="B75" s="2"/>
      <c r="C75" s="2"/>
      <c r="D75" s="2"/>
      <c r="E75" s="2"/>
      <c r="F75" s="2"/>
      <c r="G75" s="2"/>
      <c r="H75" s="2"/>
      <c r="I75" s="50"/>
      <c r="J75" s="50"/>
      <c r="K75" s="5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2.75">
      <c r="B76" s="2"/>
      <c r="C76" s="2"/>
      <c r="D76" s="2"/>
      <c r="E76" s="2"/>
      <c r="F76" s="2"/>
      <c r="G76" s="2"/>
      <c r="H76" s="2"/>
      <c r="I76" s="50"/>
      <c r="J76" s="50"/>
      <c r="K76" s="5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2.75">
      <c r="B77" s="2"/>
      <c r="C77" s="2"/>
      <c r="D77" s="2"/>
      <c r="E77" s="2"/>
      <c r="F77" s="2"/>
      <c r="G77" s="2"/>
      <c r="H77" s="2"/>
      <c r="I77" s="50"/>
      <c r="J77" s="50"/>
      <c r="K77" s="5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2.75">
      <c r="B78" s="2"/>
      <c r="C78" s="2"/>
      <c r="D78" s="2"/>
      <c r="E78" s="2"/>
      <c r="F78" s="2"/>
      <c r="G78" s="2"/>
      <c r="H78" s="2"/>
      <c r="I78" s="50"/>
      <c r="J78" s="50"/>
      <c r="K78" s="5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2.75">
      <c r="B79" s="2"/>
      <c r="C79" s="2"/>
      <c r="D79" s="2"/>
      <c r="E79" s="2"/>
      <c r="F79" s="2"/>
      <c r="G79" s="2"/>
      <c r="H79" s="2"/>
      <c r="I79" s="50"/>
      <c r="J79" s="50"/>
      <c r="K79" s="5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2.75">
      <c r="B80" s="2"/>
      <c r="C80" s="2"/>
      <c r="D80" s="2"/>
      <c r="E80" s="2"/>
      <c r="F80" s="2"/>
      <c r="G80" s="2"/>
      <c r="H80" s="2"/>
      <c r="I80" s="50"/>
      <c r="J80" s="50"/>
      <c r="K80" s="5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2.75">
      <c r="B81" s="2"/>
      <c r="C81" s="2"/>
      <c r="D81" s="2"/>
      <c r="E81" s="2"/>
      <c r="F81" s="2"/>
      <c r="G81" s="2"/>
      <c r="H81" s="2"/>
      <c r="I81" s="50"/>
      <c r="J81" s="50"/>
      <c r="K81" s="5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2.75">
      <c r="B82" s="2"/>
      <c r="C82" s="2"/>
      <c r="D82" s="2"/>
      <c r="E82" s="2"/>
      <c r="F82" s="2"/>
      <c r="G82" s="2"/>
      <c r="H82" s="2"/>
      <c r="I82" s="50"/>
      <c r="J82" s="50"/>
      <c r="K82" s="5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12.75">
      <c r="B83" s="2"/>
      <c r="C83" s="2"/>
      <c r="D83" s="2"/>
      <c r="E83" s="2"/>
      <c r="F83" s="2"/>
      <c r="G83" s="2"/>
      <c r="H83" s="2"/>
      <c r="I83" s="50"/>
      <c r="J83" s="50"/>
      <c r="K83" s="5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12.75">
      <c r="B84" s="2"/>
      <c r="C84" s="2"/>
      <c r="D84" s="2"/>
      <c r="E84" s="2"/>
      <c r="F84" s="2"/>
      <c r="G84" s="2"/>
      <c r="H84" s="2"/>
      <c r="I84" s="50"/>
      <c r="J84" s="50"/>
      <c r="K84" s="5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2.75">
      <c r="B85" s="2"/>
      <c r="C85" s="2"/>
      <c r="D85" s="2"/>
      <c r="E85" s="2"/>
      <c r="F85" s="2"/>
      <c r="G85" s="2"/>
      <c r="H85" s="2"/>
      <c r="I85" s="50"/>
      <c r="J85" s="50"/>
      <c r="K85" s="5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12.75">
      <c r="B86" s="2"/>
      <c r="C86" s="2"/>
      <c r="D86" s="2"/>
      <c r="E86" s="2"/>
      <c r="F86" s="2"/>
      <c r="G86" s="2"/>
      <c r="H86" s="2"/>
      <c r="I86" s="50"/>
      <c r="J86" s="50"/>
      <c r="K86" s="5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12.75">
      <c r="B87" s="2"/>
      <c r="C87" s="2"/>
      <c r="D87" s="2"/>
      <c r="E87" s="2"/>
      <c r="F87" s="2"/>
      <c r="G87" s="2"/>
      <c r="H87" s="2"/>
      <c r="I87" s="50"/>
      <c r="J87" s="50"/>
      <c r="K87" s="5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ht="12.75">
      <c r="B88" s="2"/>
      <c r="C88" s="2"/>
      <c r="D88" s="2"/>
      <c r="E88" s="2"/>
      <c r="F88" s="2"/>
      <c r="G88" s="2"/>
      <c r="H88" s="2"/>
      <c r="I88" s="50"/>
      <c r="J88" s="50"/>
      <c r="K88" s="5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2"/>
      <c r="C89" s="2"/>
      <c r="D89" s="2"/>
      <c r="E89" s="2"/>
      <c r="F89" s="2"/>
      <c r="G89" s="2"/>
      <c r="H89" s="2"/>
      <c r="I89" s="50"/>
      <c r="J89" s="50"/>
      <c r="K89" s="5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ht="12.75">
      <c r="B90" s="2"/>
      <c r="C90" s="2"/>
      <c r="D90" s="2"/>
      <c r="E90" s="2"/>
      <c r="F90" s="2"/>
      <c r="G90" s="2"/>
      <c r="H90" s="2"/>
      <c r="I90" s="50"/>
      <c r="J90" s="50"/>
      <c r="K90" s="5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12.75">
      <c r="B91" s="2"/>
      <c r="C91" s="2"/>
      <c r="D91" s="2"/>
      <c r="E91" s="2"/>
      <c r="F91" s="2"/>
      <c r="G91" s="2"/>
      <c r="H91" s="2"/>
      <c r="I91" s="50"/>
      <c r="J91" s="50"/>
      <c r="K91" s="5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12.75">
      <c r="B92" s="2"/>
      <c r="C92" s="2"/>
      <c r="D92" s="2"/>
      <c r="E92" s="2"/>
      <c r="F92" s="2"/>
      <c r="G92" s="2"/>
      <c r="H92" s="2"/>
      <c r="I92" s="50"/>
      <c r="J92" s="50"/>
      <c r="K92" s="5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12.75">
      <c r="B93" s="2"/>
      <c r="C93" s="2"/>
      <c r="D93" s="2"/>
      <c r="E93" s="2"/>
      <c r="F93" s="2"/>
      <c r="G93" s="2"/>
      <c r="H93" s="2"/>
      <c r="I93" s="50"/>
      <c r="J93" s="50"/>
      <c r="K93" s="5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ht="12.75">
      <c r="B94" s="2"/>
      <c r="C94" s="2"/>
      <c r="D94" s="2"/>
      <c r="E94" s="2"/>
      <c r="F94" s="2"/>
      <c r="G94" s="2"/>
      <c r="H94" s="2"/>
      <c r="I94" s="50"/>
      <c r="J94" s="50"/>
      <c r="K94" s="5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ht="12.75">
      <c r="B95" s="2"/>
      <c r="C95" s="2"/>
      <c r="D95" s="2"/>
      <c r="E95" s="2"/>
      <c r="F95" s="2"/>
      <c r="G95" s="2"/>
      <c r="H95" s="2"/>
      <c r="I95" s="50"/>
      <c r="J95" s="50"/>
      <c r="K95" s="5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ht="12.75">
      <c r="B96" s="2"/>
      <c r="C96" s="2"/>
      <c r="D96" s="2"/>
      <c r="E96" s="2"/>
      <c r="F96" s="2"/>
      <c r="G96" s="2"/>
      <c r="H96" s="2"/>
      <c r="I96" s="50"/>
      <c r="J96" s="50"/>
      <c r="K96" s="5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ht="12.75">
      <c r="B97" s="2"/>
      <c r="C97" s="2"/>
      <c r="D97" s="2"/>
      <c r="E97" s="2"/>
      <c r="F97" s="2"/>
      <c r="G97" s="2"/>
      <c r="H97" s="2"/>
      <c r="I97" s="50"/>
      <c r="J97" s="50"/>
      <c r="K97" s="5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ht="12.75">
      <c r="B98" s="2"/>
      <c r="C98" s="2"/>
      <c r="D98" s="2"/>
      <c r="E98" s="2"/>
      <c r="F98" s="2"/>
      <c r="G98" s="2"/>
      <c r="H98" s="2"/>
      <c r="I98" s="50"/>
      <c r="J98" s="50"/>
      <c r="K98" s="5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ht="12.75">
      <c r="B99" s="2"/>
      <c r="C99" s="2"/>
      <c r="D99" s="2"/>
      <c r="E99" s="2"/>
      <c r="F99" s="2"/>
      <c r="G99" s="2"/>
      <c r="H99" s="2"/>
      <c r="I99" s="50"/>
      <c r="J99" s="50"/>
      <c r="K99" s="5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ht="12.75">
      <c r="B100" s="2"/>
      <c r="C100" s="2"/>
      <c r="D100" s="2"/>
      <c r="E100" s="2"/>
      <c r="F100" s="2"/>
      <c r="G100" s="2"/>
      <c r="H100" s="2"/>
      <c r="I100" s="50"/>
      <c r="J100" s="50"/>
      <c r="K100" s="5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ht="12.75">
      <c r="B101" s="2"/>
      <c r="C101" s="2"/>
      <c r="D101" s="2"/>
      <c r="E101" s="2"/>
      <c r="F101" s="2"/>
      <c r="G101" s="2"/>
      <c r="H101" s="2"/>
      <c r="I101" s="50"/>
      <c r="J101" s="50"/>
      <c r="K101" s="5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12.75">
      <c r="B102" s="2"/>
      <c r="C102" s="2"/>
      <c r="D102" s="2"/>
      <c r="E102" s="2"/>
      <c r="F102" s="2"/>
      <c r="G102" s="2"/>
      <c r="H102" s="2"/>
      <c r="I102" s="50"/>
      <c r="J102" s="50"/>
      <c r="K102" s="5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12.75">
      <c r="B103" s="2"/>
      <c r="C103" s="2"/>
      <c r="D103" s="2"/>
      <c r="E103" s="2"/>
      <c r="F103" s="2"/>
      <c r="G103" s="2"/>
      <c r="H103" s="2"/>
      <c r="I103" s="50"/>
      <c r="J103" s="50"/>
      <c r="K103" s="5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12.75">
      <c r="B104" s="2"/>
      <c r="C104" s="2"/>
      <c r="D104" s="2"/>
      <c r="E104" s="2"/>
      <c r="F104" s="2"/>
      <c r="G104" s="2"/>
      <c r="H104" s="2"/>
      <c r="I104" s="50"/>
      <c r="J104" s="50"/>
      <c r="K104" s="5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12.75">
      <c r="B105" s="2"/>
      <c r="C105" s="2"/>
      <c r="D105" s="2"/>
      <c r="E105" s="2"/>
      <c r="F105" s="2"/>
      <c r="G105" s="2"/>
      <c r="H105" s="2"/>
      <c r="I105" s="50"/>
      <c r="J105" s="50"/>
      <c r="K105" s="5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12.75">
      <c r="B106" s="2"/>
      <c r="C106" s="2"/>
      <c r="D106" s="2"/>
      <c r="E106" s="2"/>
      <c r="F106" s="2"/>
      <c r="G106" s="2"/>
      <c r="H106" s="2"/>
      <c r="I106" s="50"/>
      <c r="J106" s="50"/>
      <c r="K106" s="5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ht="12.75">
      <c r="B107" s="2"/>
      <c r="C107" s="2"/>
      <c r="D107" s="2"/>
      <c r="E107" s="2"/>
      <c r="F107" s="2"/>
      <c r="G107" s="2"/>
      <c r="H107" s="2"/>
      <c r="I107" s="50"/>
      <c r="J107" s="50"/>
      <c r="K107" s="5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ht="12.75">
      <c r="B108" s="2"/>
      <c r="C108" s="2"/>
      <c r="D108" s="2"/>
      <c r="E108" s="2"/>
      <c r="F108" s="2"/>
      <c r="G108" s="2"/>
      <c r="H108" s="2"/>
      <c r="I108" s="50"/>
      <c r="J108" s="50"/>
      <c r="K108" s="5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2.75">
      <c r="B109" s="2"/>
      <c r="C109" s="2"/>
      <c r="D109" s="2"/>
      <c r="E109" s="2"/>
      <c r="F109" s="2"/>
      <c r="G109" s="2"/>
      <c r="H109" s="2"/>
      <c r="I109" s="50"/>
      <c r="J109" s="50"/>
      <c r="K109" s="5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2"/>
      <c r="C110" s="2"/>
      <c r="D110" s="2"/>
      <c r="E110" s="2"/>
      <c r="F110" s="2"/>
      <c r="G110" s="2"/>
      <c r="H110" s="2"/>
      <c r="I110" s="50"/>
      <c r="J110" s="50"/>
      <c r="K110" s="5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s="2"/>
      <c r="C111" s="2"/>
      <c r="D111" s="2"/>
      <c r="E111" s="2"/>
      <c r="F111" s="2"/>
      <c r="G111" s="2"/>
      <c r="H111" s="2"/>
      <c r="I111" s="50"/>
      <c r="J111" s="50"/>
      <c r="K111" s="5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s="2"/>
      <c r="C112" s="2"/>
      <c r="D112" s="2"/>
      <c r="E112" s="2"/>
      <c r="F112" s="2"/>
      <c r="G112" s="2"/>
      <c r="H112" s="2"/>
      <c r="I112" s="50"/>
      <c r="J112" s="50"/>
      <c r="K112" s="5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s="2"/>
      <c r="C113" s="2"/>
      <c r="D113" s="2"/>
      <c r="E113" s="2"/>
      <c r="F113" s="2"/>
      <c r="G113" s="2"/>
      <c r="H113" s="2"/>
      <c r="I113" s="50"/>
      <c r="J113" s="50"/>
      <c r="K113" s="5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12.75">
      <c r="B114" s="2"/>
      <c r="C114" s="2"/>
      <c r="D114" s="2"/>
      <c r="E114" s="2"/>
      <c r="F114" s="2"/>
      <c r="G114" s="2"/>
      <c r="H114" s="2"/>
      <c r="I114" s="50"/>
      <c r="J114" s="50"/>
      <c r="K114" s="5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2.75">
      <c r="B115" s="2"/>
      <c r="C115" s="2"/>
      <c r="D115" s="2"/>
      <c r="E115" s="2"/>
      <c r="F115" s="2"/>
      <c r="G115" s="2"/>
      <c r="H115" s="2"/>
      <c r="I115" s="50"/>
      <c r="J115" s="50"/>
      <c r="K115" s="5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s="2"/>
      <c r="C116" s="2"/>
      <c r="D116" s="2"/>
      <c r="E116" s="2"/>
      <c r="F116" s="2"/>
      <c r="G116" s="2"/>
      <c r="H116" s="2"/>
      <c r="I116" s="50"/>
      <c r="J116" s="50"/>
      <c r="K116" s="5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2.75">
      <c r="B117" s="2"/>
      <c r="C117" s="2"/>
      <c r="D117" s="2"/>
      <c r="E117" s="2"/>
      <c r="F117" s="2"/>
      <c r="G117" s="2"/>
      <c r="H117" s="2"/>
      <c r="I117" s="50"/>
      <c r="J117" s="50"/>
      <c r="K117" s="5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2"/>
      <c r="C118" s="2"/>
      <c r="D118" s="2"/>
      <c r="E118" s="2"/>
      <c r="F118" s="2"/>
      <c r="G118" s="2"/>
      <c r="H118" s="2"/>
      <c r="I118" s="50"/>
      <c r="J118" s="50"/>
      <c r="K118" s="5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12.75">
      <c r="B119" s="2"/>
      <c r="C119" s="2"/>
      <c r="D119" s="2"/>
      <c r="E119" s="2"/>
      <c r="F119" s="2"/>
      <c r="G119" s="2"/>
      <c r="H119" s="2"/>
      <c r="I119" s="50"/>
      <c r="J119" s="50"/>
      <c r="K119" s="5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12.75">
      <c r="B120" s="2"/>
      <c r="C120" s="2"/>
      <c r="D120" s="2"/>
      <c r="E120" s="2"/>
      <c r="F120" s="2"/>
      <c r="G120" s="2"/>
      <c r="H120" s="2"/>
      <c r="I120" s="50"/>
      <c r="J120" s="50"/>
      <c r="K120" s="5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12.75">
      <c r="B121" s="2"/>
      <c r="C121" s="2"/>
      <c r="D121" s="2"/>
      <c r="E121" s="2"/>
      <c r="F121" s="2"/>
      <c r="G121" s="2"/>
      <c r="H121" s="2"/>
      <c r="I121" s="50"/>
      <c r="J121" s="50"/>
      <c r="K121" s="5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2"/>
      <c r="C122" s="2"/>
      <c r="D122" s="2"/>
      <c r="E122" s="2"/>
      <c r="F122" s="2"/>
      <c r="G122" s="2"/>
      <c r="H122" s="2"/>
      <c r="I122" s="50"/>
      <c r="J122" s="50"/>
      <c r="K122" s="5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2.75">
      <c r="B123" s="2"/>
      <c r="C123" s="2"/>
      <c r="D123" s="2"/>
      <c r="E123" s="2"/>
      <c r="F123" s="2"/>
      <c r="G123" s="2"/>
      <c r="H123" s="2"/>
      <c r="I123" s="50"/>
      <c r="J123" s="50"/>
      <c r="K123" s="5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12.75">
      <c r="B124" s="2"/>
      <c r="C124" s="2"/>
      <c r="D124" s="2"/>
      <c r="E124" s="2"/>
      <c r="F124" s="2"/>
      <c r="G124" s="2"/>
      <c r="H124" s="2"/>
      <c r="I124" s="50"/>
      <c r="J124" s="50"/>
      <c r="K124" s="5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12.75">
      <c r="B125" s="2"/>
      <c r="C125" s="2"/>
      <c r="D125" s="2"/>
      <c r="E125" s="2"/>
      <c r="F125" s="2"/>
      <c r="G125" s="2"/>
      <c r="H125" s="2"/>
      <c r="I125" s="50"/>
      <c r="J125" s="50"/>
      <c r="K125" s="5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12.75">
      <c r="B126" s="2"/>
      <c r="C126" s="2"/>
      <c r="D126" s="2"/>
      <c r="E126" s="2"/>
      <c r="F126" s="2"/>
      <c r="G126" s="2"/>
      <c r="H126" s="2"/>
      <c r="I126" s="50"/>
      <c r="J126" s="50"/>
      <c r="K126" s="5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2"/>
      <c r="C127" s="2"/>
      <c r="D127" s="2"/>
      <c r="E127" s="2"/>
      <c r="F127" s="2"/>
      <c r="G127" s="2"/>
      <c r="H127" s="2"/>
      <c r="I127" s="50"/>
      <c r="J127" s="50"/>
      <c r="K127" s="5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ht="12.75">
      <c r="B128" s="2"/>
      <c r="C128" s="2"/>
      <c r="D128" s="2"/>
      <c r="E128" s="2"/>
      <c r="F128" s="2"/>
      <c r="G128" s="2"/>
      <c r="H128" s="2"/>
      <c r="I128" s="50"/>
      <c r="J128" s="50"/>
      <c r="K128" s="5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2"/>
      <c r="C129" s="2"/>
      <c r="D129" s="2"/>
      <c r="E129" s="2"/>
      <c r="F129" s="2"/>
      <c r="G129" s="2"/>
      <c r="H129" s="2"/>
      <c r="I129" s="50"/>
      <c r="J129" s="50"/>
      <c r="K129" s="5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ht="12.75">
      <c r="B130" s="2"/>
      <c r="C130" s="2"/>
      <c r="D130" s="2"/>
      <c r="E130" s="2"/>
      <c r="F130" s="2"/>
      <c r="G130" s="2"/>
      <c r="H130" s="2"/>
      <c r="I130" s="50"/>
      <c r="J130" s="50"/>
      <c r="K130" s="5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ht="12.75">
      <c r="B131" s="2"/>
      <c r="C131" s="2"/>
      <c r="D131" s="2"/>
      <c r="E131" s="2"/>
      <c r="F131" s="2"/>
      <c r="G131" s="2"/>
      <c r="H131" s="2"/>
      <c r="I131" s="50"/>
      <c r="J131" s="50"/>
      <c r="K131" s="5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 ht="12.75">
      <c r="B132" s="2"/>
      <c r="C132" s="2"/>
      <c r="D132" s="2"/>
      <c r="E132" s="2"/>
      <c r="F132" s="2"/>
      <c r="G132" s="2"/>
      <c r="H132" s="2"/>
      <c r="I132" s="50"/>
      <c r="J132" s="50"/>
      <c r="K132" s="5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2"/>
      <c r="C133" s="2"/>
      <c r="D133" s="2"/>
      <c r="E133" s="2"/>
      <c r="F133" s="2"/>
      <c r="G133" s="2"/>
      <c r="H133" s="2"/>
      <c r="I133" s="50"/>
      <c r="J133" s="50"/>
      <c r="K133" s="5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ht="12.75">
      <c r="B134" s="2"/>
      <c r="C134" s="2"/>
      <c r="D134" s="2"/>
      <c r="E134" s="2"/>
      <c r="F134" s="2"/>
      <c r="G134" s="2"/>
      <c r="H134" s="2"/>
      <c r="I134" s="50"/>
      <c r="J134" s="50"/>
      <c r="K134" s="5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2.75">
      <c r="B135" s="2"/>
      <c r="C135" s="2"/>
      <c r="D135" s="2"/>
      <c r="E135" s="2"/>
      <c r="F135" s="2"/>
      <c r="G135" s="2"/>
      <c r="H135" s="2"/>
      <c r="I135" s="50"/>
      <c r="J135" s="50"/>
      <c r="K135" s="5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ht="12.75">
      <c r="B136" s="2"/>
      <c r="C136" s="2"/>
      <c r="D136" s="2"/>
      <c r="E136" s="2"/>
      <c r="F136" s="2"/>
      <c r="G136" s="2"/>
      <c r="H136" s="2"/>
      <c r="I136" s="50"/>
      <c r="J136" s="50"/>
      <c r="K136" s="5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2"/>
      <c r="C137" s="2"/>
      <c r="D137" s="2"/>
      <c r="E137" s="2"/>
      <c r="F137" s="2"/>
      <c r="G137" s="2"/>
      <c r="H137" s="2"/>
      <c r="I137" s="50"/>
      <c r="J137" s="50"/>
      <c r="K137" s="5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ht="12.75">
      <c r="B138" s="2"/>
      <c r="C138" s="2"/>
      <c r="D138" s="2"/>
      <c r="E138" s="2"/>
      <c r="F138" s="2"/>
      <c r="G138" s="2"/>
      <c r="H138" s="2"/>
      <c r="I138" s="50"/>
      <c r="J138" s="50"/>
      <c r="K138" s="5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ht="12.75">
      <c r="B139" s="2"/>
      <c r="C139" s="2"/>
      <c r="D139" s="2"/>
      <c r="E139" s="2"/>
      <c r="F139" s="2"/>
      <c r="G139" s="2"/>
      <c r="H139" s="2"/>
      <c r="I139" s="50"/>
      <c r="J139" s="50"/>
      <c r="K139" s="5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ht="12.75">
      <c r="B140" s="2"/>
      <c r="C140" s="2"/>
      <c r="D140" s="2"/>
      <c r="E140" s="2"/>
      <c r="F140" s="2"/>
      <c r="G140" s="2"/>
      <c r="H140" s="2"/>
      <c r="I140" s="50"/>
      <c r="J140" s="50"/>
      <c r="K140" s="5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ht="12.75">
      <c r="B141" s="2"/>
      <c r="C141" s="2"/>
      <c r="D141" s="2"/>
      <c r="E141" s="2"/>
      <c r="F141" s="2"/>
      <c r="G141" s="2"/>
      <c r="H141" s="2"/>
      <c r="I141" s="50"/>
      <c r="J141" s="50"/>
      <c r="K141" s="5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ht="12.75">
      <c r="B142" s="2"/>
      <c r="C142" s="2"/>
      <c r="D142" s="2"/>
      <c r="E142" s="2"/>
      <c r="F142" s="2"/>
      <c r="G142" s="2"/>
      <c r="H142" s="2"/>
      <c r="I142" s="50"/>
      <c r="J142" s="50"/>
      <c r="K142" s="50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 ht="12.75">
      <c r="B143" s="2"/>
      <c r="C143" s="2"/>
      <c r="D143" s="2"/>
      <c r="E143" s="2"/>
      <c r="F143" s="2"/>
      <c r="G143" s="2"/>
      <c r="H143" s="2"/>
      <c r="I143" s="50"/>
      <c r="J143" s="50"/>
      <c r="K143" s="5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ht="12.75">
      <c r="B144" s="2"/>
      <c r="C144" s="2"/>
      <c r="D144" s="2"/>
      <c r="E144" s="2"/>
      <c r="F144" s="2"/>
      <c r="G144" s="2"/>
      <c r="H144" s="2"/>
      <c r="I144" s="50"/>
      <c r="J144" s="50"/>
      <c r="K144" s="5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2.75">
      <c r="B145" s="2"/>
      <c r="C145" s="2"/>
      <c r="D145" s="2"/>
      <c r="E145" s="2"/>
      <c r="F145" s="2"/>
      <c r="G145" s="2"/>
      <c r="H145" s="2"/>
      <c r="I145" s="50"/>
      <c r="J145" s="50"/>
      <c r="K145" s="5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 ht="12.75">
      <c r="B146" s="2"/>
      <c r="C146" s="2"/>
      <c r="D146" s="2"/>
      <c r="E146" s="2"/>
      <c r="F146" s="2"/>
      <c r="G146" s="2"/>
      <c r="H146" s="2"/>
      <c r="I146" s="50"/>
      <c r="J146" s="50"/>
      <c r="K146" s="5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ht="12.75">
      <c r="B147" s="2"/>
      <c r="C147" s="2"/>
      <c r="D147" s="2"/>
      <c r="E147" s="2"/>
      <c r="F147" s="2"/>
      <c r="G147" s="2"/>
      <c r="H147" s="2"/>
      <c r="I147" s="50"/>
      <c r="J147" s="50"/>
      <c r="K147" s="50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ht="12.75">
      <c r="B148" s="2"/>
      <c r="C148" s="2"/>
      <c r="D148" s="2"/>
      <c r="E148" s="2"/>
      <c r="F148" s="2"/>
      <c r="G148" s="2"/>
      <c r="H148" s="2"/>
      <c r="I148" s="50"/>
      <c r="J148" s="50"/>
      <c r="K148" s="5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ht="12.75">
      <c r="B149" s="2"/>
      <c r="C149" s="2"/>
      <c r="D149" s="2"/>
      <c r="E149" s="2"/>
      <c r="F149" s="2"/>
      <c r="G149" s="2"/>
      <c r="H149" s="2"/>
      <c r="I149" s="50"/>
      <c r="J149" s="50"/>
      <c r="K149" s="50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2"/>
      <c r="C150" s="2"/>
      <c r="D150" s="2"/>
      <c r="E150" s="2"/>
      <c r="F150" s="2"/>
      <c r="G150" s="2"/>
      <c r="H150" s="2"/>
      <c r="I150" s="50"/>
      <c r="J150" s="50"/>
      <c r="K150" s="50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2.75">
      <c r="B151" s="2"/>
      <c r="C151" s="2"/>
      <c r="D151" s="2"/>
      <c r="E151" s="2"/>
      <c r="F151" s="2"/>
      <c r="G151" s="2"/>
      <c r="H151" s="2"/>
      <c r="I151" s="50"/>
      <c r="J151" s="50"/>
      <c r="K151" s="50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ht="12.75">
      <c r="B152" s="2"/>
      <c r="C152" s="2"/>
      <c r="D152" s="2"/>
      <c r="E152" s="2"/>
      <c r="F152" s="2"/>
      <c r="G152" s="2"/>
      <c r="H152" s="2"/>
      <c r="I152" s="50"/>
      <c r="J152" s="50"/>
      <c r="K152" s="5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12.75">
      <c r="B153" s="2"/>
      <c r="C153" s="2"/>
      <c r="D153" s="2"/>
      <c r="E153" s="2"/>
      <c r="F153" s="2"/>
      <c r="G153" s="2"/>
      <c r="H153" s="2"/>
      <c r="I153" s="50"/>
      <c r="J153" s="50"/>
      <c r="K153" s="5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ht="12.75">
      <c r="B154" s="2"/>
      <c r="C154" s="2"/>
      <c r="D154" s="2"/>
      <c r="E154" s="2"/>
      <c r="F154" s="2"/>
      <c r="G154" s="2"/>
      <c r="H154" s="2"/>
      <c r="I154" s="50"/>
      <c r="J154" s="50"/>
      <c r="K154" s="5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12.75">
      <c r="B155" s="2"/>
      <c r="C155" s="2"/>
      <c r="D155" s="2"/>
      <c r="E155" s="2"/>
      <c r="F155" s="2"/>
      <c r="G155" s="2"/>
      <c r="H155" s="2"/>
      <c r="I155" s="50"/>
      <c r="J155" s="50"/>
      <c r="K155" s="50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ht="12.75">
      <c r="B156" s="2"/>
      <c r="C156" s="2"/>
      <c r="D156" s="2"/>
      <c r="E156" s="2"/>
      <c r="F156" s="2"/>
      <c r="G156" s="2"/>
      <c r="H156" s="2"/>
      <c r="I156" s="50"/>
      <c r="J156" s="50"/>
      <c r="K156" s="50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 ht="12.75">
      <c r="B157" s="2"/>
      <c r="C157" s="2"/>
      <c r="D157" s="2"/>
      <c r="E157" s="2"/>
      <c r="F157" s="2"/>
      <c r="G157" s="2"/>
      <c r="H157" s="2"/>
      <c r="I157" s="50"/>
      <c r="J157" s="50"/>
      <c r="K157" s="50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 ht="12.75">
      <c r="B158" s="2"/>
      <c r="C158" s="2"/>
      <c r="D158" s="2"/>
      <c r="E158" s="2"/>
      <c r="F158" s="2"/>
      <c r="G158" s="2"/>
      <c r="H158" s="2"/>
      <c r="I158" s="50"/>
      <c r="J158" s="50"/>
      <c r="K158" s="50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2:22" ht="12.75">
      <c r="B159" s="2"/>
      <c r="C159" s="2"/>
      <c r="D159" s="2"/>
      <c r="E159" s="2"/>
      <c r="F159" s="2"/>
      <c r="G159" s="2"/>
      <c r="H159" s="2"/>
      <c r="I159" s="50"/>
      <c r="J159" s="50"/>
      <c r="K159" s="50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2:22" ht="12.75">
      <c r="B160" s="2"/>
      <c r="C160" s="2"/>
      <c r="D160" s="2"/>
      <c r="E160" s="2"/>
      <c r="F160" s="2"/>
      <c r="G160" s="2"/>
      <c r="H160" s="2"/>
      <c r="I160" s="50"/>
      <c r="J160" s="50"/>
      <c r="K160" s="50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ht="12.75">
      <c r="B161" s="2"/>
      <c r="C161" s="2"/>
      <c r="D161" s="2"/>
      <c r="E161" s="2"/>
      <c r="F161" s="2"/>
      <c r="G161" s="2"/>
      <c r="H161" s="2"/>
      <c r="I161" s="50"/>
      <c r="J161" s="50"/>
      <c r="K161" s="50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ht="12.75">
      <c r="B162" s="2"/>
      <c r="C162" s="2"/>
      <c r="D162" s="2"/>
      <c r="E162" s="2"/>
      <c r="F162" s="2"/>
      <c r="G162" s="2"/>
      <c r="H162" s="2"/>
      <c r="I162" s="50"/>
      <c r="J162" s="50"/>
      <c r="K162" s="50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ht="12.75">
      <c r="B163" s="2"/>
      <c r="C163" s="2"/>
      <c r="D163" s="2"/>
      <c r="E163" s="2"/>
      <c r="F163" s="2"/>
      <c r="G163" s="2"/>
      <c r="H163" s="2"/>
      <c r="I163" s="50"/>
      <c r="J163" s="50"/>
      <c r="K163" s="50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ht="12.75">
      <c r="B164" s="2"/>
      <c r="C164" s="2"/>
      <c r="D164" s="2"/>
      <c r="E164" s="2"/>
      <c r="F164" s="2"/>
      <c r="G164" s="2"/>
      <c r="H164" s="2"/>
      <c r="I164" s="50"/>
      <c r="J164" s="50"/>
      <c r="K164" s="5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ht="12.75">
      <c r="B165" s="2"/>
      <c r="C165" s="2"/>
      <c r="D165" s="2"/>
      <c r="E165" s="2"/>
      <c r="F165" s="2"/>
      <c r="G165" s="2"/>
      <c r="H165" s="2"/>
      <c r="I165" s="50"/>
      <c r="J165" s="50"/>
      <c r="K165" s="50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ht="12.75">
      <c r="B166" s="2"/>
      <c r="C166" s="2"/>
      <c r="D166" s="2"/>
      <c r="E166" s="2"/>
      <c r="F166" s="2"/>
      <c r="G166" s="2"/>
      <c r="H166" s="2"/>
      <c r="I166" s="50"/>
      <c r="J166" s="50"/>
      <c r="K166" s="5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ht="12.75">
      <c r="B167" s="2"/>
      <c r="C167" s="2"/>
      <c r="D167" s="2"/>
      <c r="E167" s="2"/>
      <c r="F167" s="2"/>
      <c r="G167" s="2"/>
      <c r="H167" s="2"/>
      <c r="I167" s="50"/>
      <c r="J167" s="50"/>
      <c r="K167" s="5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ht="12.75">
      <c r="B168" s="2"/>
      <c r="C168" s="2"/>
      <c r="D168" s="2"/>
      <c r="E168" s="2"/>
      <c r="F168" s="2"/>
      <c r="G168" s="2"/>
      <c r="H168" s="2"/>
      <c r="I168" s="50"/>
      <c r="J168" s="50"/>
      <c r="K168" s="50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ht="12.75">
      <c r="B169" s="2"/>
      <c r="C169" s="2"/>
      <c r="D169" s="2"/>
      <c r="E169" s="2"/>
      <c r="F169" s="2"/>
      <c r="G169" s="2"/>
      <c r="H169" s="2"/>
      <c r="I169" s="50"/>
      <c r="J169" s="50"/>
      <c r="K169" s="50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ht="12.75">
      <c r="B170" s="2"/>
      <c r="C170" s="2"/>
      <c r="D170" s="2"/>
      <c r="E170" s="2"/>
      <c r="F170" s="2"/>
      <c r="G170" s="2"/>
      <c r="H170" s="2"/>
      <c r="I170" s="50"/>
      <c r="J170" s="50"/>
      <c r="K170" s="50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ht="12.75">
      <c r="B171" s="2"/>
      <c r="C171" s="2"/>
      <c r="D171" s="2"/>
      <c r="E171" s="2"/>
      <c r="F171" s="2"/>
      <c r="G171" s="2"/>
      <c r="H171" s="2"/>
      <c r="I171" s="50"/>
      <c r="J171" s="50"/>
      <c r="K171" s="50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2"/>
      <c r="C172" s="2"/>
      <c r="D172" s="2"/>
      <c r="E172" s="2"/>
      <c r="F172" s="2"/>
      <c r="G172" s="2"/>
      <c r="H172" s="2"/>
      <c r="I172" s="50"/>
      <c r="J172" s="50"/>
      <c r="K172" s="50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ht="12.75">
      <c r="B173" s="2"/>
      <c r="C173" s="2"/>
      <c r="D173" s="2"/>
      <c r="E173" s="2"/>
      <c r="F173" s="2"/>
      <c r="G173" s="2"/>
      <c r="H173" s="2"/>
      <c r="I173" s="50"/>
      <c r="J173" s="50"/>
      <c r="K173" s="50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ht="12.75">
      <c r="B174" s="2"/>
      <c r="C174" s="2"/>
      <c r="D174" s="2"/>
      <c r="E174" s="2"/>
      <c r="F174" s="2"/>
      <c r="G174" s="2"/>
      <c r="H174" s="2"/>
      <c r="I174" s="50"/>
      <c r="J174" s="50"/>
      <c r="K174" s="50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2"/>
      <c r="C175" s="2"/>
      <c r="D175" s="2"/>
      <c r="E175" s="2"/>
      <c r="F175" s="2"/>
      <c r="G175" s="2"/>
      <c r="H175" s="2"/>
      <c r="I175" s="50"/>
      <c r="J175" s="50"/>
      <c r="K175" s="5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ht="12.75">
      <c r="B176" s="2"/>
      <c r="C176" s="2"/>
      <c r="D176" s="2"/>
      <c r="E176" s="2"/>
      <c r="F176" s="2"/>
      <c r="G176" s="2"/>
      <c r="H176" s="2"/>
      <c r="I176" s="50"/>
      <c r="J176" s="50"/>
      <c r="K176" s="50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2:22" ht="12.75">
      <c r="B177" s="2"/>
      <c r="C177" s="2"/>
      <c r="D177" s="2"/>
      <c r="E177" s="2"/>
      <c r="F177" s="2"/>
      <c r="G177" s="2"/>
      <c r="H177" s="2"/>
      <c r="I177" s="50"/>
      <c r="J177" s="50"/>
      <c r="K177" s="5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2:22" ht="12.75">
      <c r="B178" s="2"/>
      <c r="C178" s="2"/>
      <c r="D178" s="2"/>
      <c r="E178" s="2"/>
      <c r="F178" s="2"/>
      <c r="G178" s="2"/>
      <c r="H178" s="2"/>
      <c r="I178" s="50"/>
      <c r="J178" s="50"/>
      <c r="K178" s="50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2"/>
      <c r="C179" s="2"/>
      <c r="D179" s="2"/>
      <c r="E179" s="2"/>
      <c r="F179" s="2"/>
      <c r="G179" s="2"/>
      <c r="H179" s="2"/>
      <c r="I179" s="50"/>
      <c r="J179" s="50"/>
      <c r="K179" s="5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2:22" ht="12.75">
      <c r="B180" s="2"/>
      <c r="C180" s="2"/>
      <c r="D180" s="2"/>
      <c r="E180" s="2"/>
      <c r="F180" s="2"/>
      <c r="G180" s="2"/>
      <c r="H180" s="2"/>
      <c r="I180" s="50"/>
      <c r="J180" s="50"/>
      <c r="K180" s="5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2:22" ht="12.75">
      <c r="B181" s="2"/>
      <c r="C181" s="2"/>
      <c r="D181" s="2"/>
      <c r="E181" s="2"/>
      <c r="F181" s="2"/>
      <c r="G181" s="2"/>
      <c r="H181" s="2"/>
      <c r="I181" s="50"/>
      <c r="J181" s="50"/>
      <c r="K181" s="5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2"/>
      <c r="C182" s="2"/>
      <c r="D182" s="2"/>
      <c r="E182" s="2"/>
      <c r="F182" s="2"/>
      <c r="G182" s="2"/>
      <c r="H182" s="2"/>
      <c r="I182" s="50"/>
      <c r="J182" s="50"/>
      <c r="K182" s="5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2:22" ht="12.75">
      <c r="B183" s="2"/>
      <c r="C183" s="2"/>
      <c r="D183" s="2"/>
      <c r="E183" s="2"/>
      <c r="F183" s="2"/>
      <c r="G183" s="2"/>
      <c r="H183" s="2"/>
      <c r="I183" s="50"/>
      <c r="J183" s="50"/>
      <c r="K183" s="5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2:22" ht="12.75">
      <c r="B184" s="2"/>
      <c r="C184" s="2"/>
      <c r="D184" s="2"/>
      <c r="E184" s="2"/>
      <c r="F184" s="2"/>
      <c r="G184" s="2"/>
      <c r="H184" s="2"/>
      <c r="I184" s="50"/>
      <c r="J184" s="50"/>
      <c r="K184" s="5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2:22" ht="12.75">
      <c r="B185" s="2"/>
      <c r="C185" s="2"/>
      <c r="D185" s="2"/>
      <c r="E185" s="2"/>
      <c r="F185" s="2"/>
      <c r="G185" s="2"/>
      <c r="H185" s="2"/>
      <c r="I185" s="50"/>
      <c r="J185" s="50"/>
      <c r="K185" s="5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2:22" ht="12.75">
      <c r="B186" s="2"/>
      <c r="C186" s="2"/>
      <c r="D186" s="2"/>
      <c r="E186" s="2"/>
      <c r="F186" s="2"/>
      <c r="G186" s="2"/>
      <c r="H186" s="2"/>
      <c r="I186" s="50"/>
      <c r="J186" s="50"/>
      <c r="K186" s="5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2"/>
      <c r="C187" s="2"/>
      <c r="D187" s="2"/>
      <c r="E187" s="2"/>
      <c r="F187" s="2"/>
      <c r="G187" s="2"/>
      <c r="H187" s="2"/>
      <c r="I187" s="50"/>
      <c r="J187" s="50"/>
      <c r="K187" s="5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2:22" ht="12.75">
      <c r="B188" s="2"/>
      <c r="C188" s="2"/>
      <c r="D188" s="2"/>
      <c r="E188" s="2"/>
      <c r="F188" s="2"/>
      <c r="G188" s="2"/>
      <c r="H188" s="2"/>
      <c r="I188" s="50"/>
      <c r="J188" s="50"/>
      <c r="K188" s="5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2"/>
      <c r="C189" s="2"/>
      <c r="D189" s="2"/>
      <c r="E189" s="2"/>
      <c r="F189" s="2"/>
      <c r="G189" s="2"/>
      <c r="H189" s="2"/>
      <c r="I189" s="50"/>
      <c r="J189" s="50"/>
      <c r="K189" s="5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2:22" ht="12.75">
      <c r="B190" s="2"/>
      <c r="C190" s="2"/>
      <c r="D190" s="2"/>
      <c r="E190" s="2"/>
      <c r="F190" s="2"/>
      <c r="G190" s="2"/>
      <c r="H190" s="2"/>
      <c r="I190" s="50"/>
      <c r="J190" s="50"/>
      <c r="K190" s="5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2:22" ht="12.75">
      <c r="B191" s="2"/>
      <c r="C191" s="2"/>
      <c r="D191" s="2"/>
      <c r="E191" s="2"/>
      <c r="F191" s="2"/>
      <c r="G191" s="2"/>
      <c r="H191" s="2"/>
      <c r="I191" s="50"/>
      <c r="J191" s="50"/>
      <c r="K191" s="5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2:22" ht="12.75">
      <c r="B192" s="2"/>
      <c r="C192" s="2"/>
      <c r="D192" s="2"/>
      <c r="E192" s="2"/>
      <c r="F192" s="2"/>
      <c r="G192" s="2"/>
      <c r="H192" s="2"/>
      <c r="I192" s="50"/>
      <c r="J192" s="50"/>
      <c r="K192" s="5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2:22" ht="12.75">
      <c r="B193" s="2"/>
      <c r="C193" s="2"/>
      <c r="D193" s="2"/>
      <c r="E193" s="2"/>
      <c r="F193" s="2"/>
      <c r="G193" s="2"/>
      <c r="H193" s="2"/>
      <c r="I193" s="50"/>
      <c r="J193" s="50"/>
      <c r="K193" s="5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2:22" ht="12.75">
      <c r="B194" s="2"/>
      <c r="C194" s="2"/>
      <c r="D194" s="2"/>
      <c r="E194" s="2"/>
      <c r="F194" s="2"/>
      <c r="G194" s="2"/>
      <c r="H194" s="2"/>
      <c r="I194" s="50"/>
      <c r="J194" s="50"/>
      <c r="K194" s="5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2:22" ht="12.75">
      <c r="B195" s="2"/>
      <c r="C195" s="2"/>
      <c r="D195" s="2"/>
      <c r="E195" s="2"/>
      <c r="F195" s="2"/>
      <c r="G195" s="2"/>
      <c r="H195" s="2"/>
      <c r="I195" s="50"/>
      <c r="J195" s="50"/>
      <c r="K195" s="5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2:22" ht="12.75">
      <c r="B196" s="2"/>
      <c r="C196" s="2"/>
      <c r="D196" s="2"/>
      <c r="E196" s="2"/>
      <c r="F196" s="2"/>
      <c r="G196" s="2"/>
      <c r="H196" s="2"/>
      <c r="I196" s="50"/>
      <c r="J196" s="50"/>
      <c r="K196" s="5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2:22" ht="12.75">
      <c r="B197" s="2"/>
      <c r="C197" s="2"/>
      <c r="D197" s="2"/>
      <c r="E197" s="2"/>
      <c r="F197" s="2"/>
      <c r="G197" s="2"/>
      <c r="H197" s="2"/>
      <c r="I197" s="50"/>
      <c r="J197" s="50"/>
      <c r="K197" s="5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2:22" ht="12.75">
      <c r="B198" s="2"/>
      <c r="C198" s="2"/>
      <c r="D198" s="2"/>
      <c r="E198" s="2"/>
      <c r="F198" s="2"/>
      <c r="G198" s="2"/>
      <c r="H198" s="2"/>
      <c r="I198" s="50"/>
      <c r="J198" s="50"/>
      <c r="K198" s="5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2:22" ht="12.75">
      <c r="B199" s="2"/>
      <c r="C199" s="2"/>
      <c r="D199" s="2"/>
      <c r="E199" s="2"/>
      <c r="F199" s="2"/>
      <c r="G199" s="2"/>
      <c r="H199" s="2"/>
      <c r="I199" s="50"/>
      <c r="J199" s="50"/>
      <c r="K199" s="5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2:22" ht="12.75">
      <c r="B200" s="2"/>
      <c r="C200" s="2"/>
      <c r="D200" s="2"/>
      <c r="E200" s="2"/>
      <c r="F200" s="2"/>
      <c r="G200" s="2"/>
      <c r="H200" s="2"/>
      <c r="I200" s="50"/>
      <c r="J200" s="50"/>
      <c r="K200" s="5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2:22" ht="12.75">
      <c r="B201" s="2"/>
      <c r="C201" s="2"/>
      <c r="D201" s="2"/>
      <c r="E201" s="2"/>
      <c r="F201" s="2"/>
      <c r="G201" s="2"/>
      <c r="H201" s="2"/>
      <c r="I201" s="50"/>
      <c r="J201" s="50"/>
      <c r="K201" s="5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2:22" ht="12.75">
      <c r="B202" s="2"/>
      <c r="C202" s="2"/>
      <c r="D202" s="2"/>
      <c r="E202" s="2"/>
      <c r="F202" s="2"/>
      <c r="G202" s="2"/>
      <c r="H202" s="2"/>
      <c r="I202" s="50"/>
      <c r="J202" s="50"/>
      <c r="K202" s="5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2:22" ht="12.75">
      <c r="B203" s="2"/>
      <c r="C203" s="2"/>
      <c r="D203" s="2"/>
      <c r="E203" s="2"/>
      <c r="F203" s="2"/>
      <c r="G203" s="2"/>
      <c r="H203" s="2"/>
      <c r="I203" s="50"/>
      <c r="J203" s="50"/>
      <c r="K203" s="5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2:22" ht="12.75">
      <c r="B204" s="2"/>
      <c r="C204" s="2"/>
      <c r="D204" s="2"/>
      <c r="E204" s="2"/>
      <c r="F204" s="2"/>
      <c r="G204" s="2"/>
      <c r="H204" s="2"/>
      <c r="I204" s="50"/>
      <c r="J204" s="50"/>
      <c r="K204" s="5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2:22" ht="12.75">
      <c r="B205" s="2"/>
      <c r="C205" s="2"/>
      <c r="D205" s="2"/>
      <c r="E205" s="2"/>
      <c r="F205" s="2"/>
      <c r="G205" s="2"/>
      <c r="H205" s="2"/>
      <c r="I205" s="50"/>
      <c r="J205" s="50"/>
      <c r="K205" s="50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2:22" ht="12.75">
      <c r="B206" s="2"/>
      <c r="C206" s="2"/>
      <c r="D206" s="2"/>
      <c r="E206" s="2"/>
      <c r="F206" s="2"/>
      <c r="G206" s="2"/>
      <c r="H206" s="2"/>
      <c r="I206" s="50"/>
      <c r="J206" s="50"/>
      <c r="K206" s="50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2:22" ht="12.75">
      <c r="B207" s="2"/>
      <c r="C207" s="2"/>
      <c r="D207" s="2"/>
      <c r="E207" s="2"/>
      <c r="F207" s="2"/>
      <c r="G207" s="2"/>
      <c r="H207" s="2"/>
      <c r="I207" s="50"/>
      <c r="J207" s="50"/>
      <c r="K207" s="50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2:22" ht="12.75">
      <c r="B208" s="2"/>
      <c r="C208" s="2"/>
      <c r="D208" s="2"/>
      <c r="E208" s="2"/>
      <c r="F208" s="2"/>
      <c r="G208" s="2"/>
      <c r="H208" s="2"/>
      <c r="I208" s="50"/>
      <c r="J208" s="50"/>
      <c r="K208" s="5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2:22" ht="12.75">
      <c r="B209" s="2"/>
      <c r="C209" s="2"/>
      <c r="D209" s="2"/>
      <c r="E209" s="2"/>
      <c r="F209" s="2"/>
      <c r="G209" s="2"/>
      <c r="H209" s="2"/>
      <c r="I209" s="50"/>
      <c r="J209" s="50"/>
      <c r="K209" s="5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2:22" ht="12.75">
      <c r="B210" s="2"/>
      <c r="C210" s="2"/>
      <c r="D210" s="2"/>
      <c r="E210" s="2"/>
      <c r="F210" s="2"/>
      <c r="G210" s="2"/>
      <c r="H210" s="2"/>
      <c r="I210" s="50"/>
      <c r="J210" s="50"/>
      <c r="K210" s="5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2:22" ht="12.75">
      <c r="B211" s="2"/>
      <c r="C211" s="2"/>
      <c r="D211" s="2"/>
      <c r="E211" s="2"/>
      <c r="F211" s="2"/>
      <c r="G211" s="2"/>
      <c r="H211" s="2"/>
      <c r="I211" s="50"/>
      <c r="J211" s="50"/>
      <c r="K211" s="5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2:22" ht="12.75">
      <c r="B212" s="2"/>
      <c r="C212" s="2"/>
      <c r="D212" s="2"/>
      <c r="E212" s="2"/>
      <c r="F212" s="2"/>
      <c r="G212" s="2"/>
      <c r="H212" s="2"/>
      <c r="I212" s="50"/>
      <c r="J212" s="50"/>
      <c r="K212" s="5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2:22" ht="12.75">
      <c r="B213" s="2"/>
      <c r="C213" s="2"/>
      <c r="D213" s="2"/>
      <c r="E213" s="2"/>
      <c r="F213" s="2"/>
      <c r="G213" s="2"/>
      <c r="H213" s="2"/>
      <c r="I213" s="50"/>
      <c r="J213" s="50"/>
      <c r="K213" s="5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2:22" ht="12.75">
      <c r="B214" s="2"/>
      <c r="C214" s="2"/>
      <c r="D214" s="2"/>
      <c r="E214" s="2"/>
      <c r="F214" s="2"/>
      <c r="G214" s="2"/>
      <c r="H214" s="2"/>
      <c r="I214" s="50"/>
      <c r="J214" s="50"/>
      <c r="K214" s="5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2:22" ht="12.75">
      <c r="B215" s="2"/>
      <c r="C215" s="2"/>
      <c r="D215" s="2"/>
      <c r="E215" s="2"/>
      <c r="F215" s="2"/>
      <c r="G215" s="2"/>
      <c r="H215" s="2"/>
      <c r="I215" s="50"/>
      <c r="J215" s="50"/>
      <c r="K215" s="5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2:22" ht="12.75">
      <c r="B216" s="2"/>
      <c r="C216" s="2"/>
      <c r="D216" s="2"/>
      <c r="E216" s="2"/>
      <c r="F216" s="2"/>
      <c r="G216" s="2"/>
      <c r="H216" s="2"/>
      <c r="I216" s="50"/>
      <c r="J216" s="50"/>
      <c r="K216" s="5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2:22" ht="12.75">
      <c r="B217" s="2"/>
      <c r="C217" s="2"/>
      <c r="D217" s="2"/>
      <c r="E217" s="2"/>
      <c r="F217" s="2"/>
      <c r="G217" s="2"/>
      <c r="H217" s="2"/>
      <c r="I217" s="50"/>
      <c r="J217" s="50"/>
      <c r="K217" s="5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2:22" ht="12.75">
      <c r="B218" s="2"/>
      <c r="C218" s="2"/>
      <c r="D218" s="2"/>
      <c r="E218" s="2"/>
      <c r="F218" s="2"/>
      <c r="G218" s="2"/>
      <c r="H218" s="2"/>
      <c r="I218" s="50"/>
      <c r="J218" s="50"/>
      <c r="K218" s="50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2:22" ht="12.75">
      <c r="B219" s="2"/>
      <c r="C219" s="2"/>
      <c r="D219" s="2"/>
      <c r="E219" s="2"/>
      <c r="F219" s="2"/>
      <c r="G219" s="2"/>
      <c r="H219" s="2"/>
      <c r="I219" s="50"/>
      <c r="J219" s="50"/>
      <c r="K219" s="50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2:22" ht="12.75">
      <c r="B220" s="2"/>
      <c r="C220" s="2"/>
      <c r="D220" s="2"/>
      <c r="E220" s="2"/>
      <c r="F220" s="2"/>
      <c r="G220" s="2"/>
      <c r="H220" s="2"/>
      <c r="I220" s="50"/>
      <c r="J220" s="50"/>
      <c r="K220" s="50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2:22" ht="12.75">
      <c r="B221" s="2"/>
      <c r="C221" s="2"/>
      <c r="D221" s="2"/>
      <c r="E221" s="2"/>
      <c r="F221" s="2"/>
      <c r="G221" s="2"/>
      <c r="H221" s="2"/>
      <c r="I221" s="50"/>
      <c r="J221" s="50"/>
      <c r="K221" s="50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2:22" ht="12.75">
      <c r="B222" s="2"/>
      <c r="C222" s="2"/>
      <c r="D222" s="2"/>
      <c r="E222" s="2"/>
      <c r="F222" s="2"/>
      <c r="G222" s="2"/>
      <c r="H222" s="2"/>
      <c r="I222" s="50"/>
      <c r="J222" s="50"/>
      <c r="K222" s="50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2:22" ht="12.75">
      <c r="B223" s="2"/>
      <c r="C223" s="2"/>
      <c r="D223" s="2"/>
      <c r="E223" s="2"/>
      <c r="F223" s="2"/>
      <c r="G223" s="2"/>
      <c r="H223" s="2"/>
      <c r="I223" s="50"/>
      <c r="J223" s="50"/>
      <c r="K223" s="50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</sheetData>
  <mergeCells count="3">
    <mergeCell ref="E13:E14"/>
    <mergeCell ref="F13:F14"/>
    <mergeCell ref="H13:H14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9" sqref="G39"/>
    </sheetView>
  </sheetViews>
  <sheetFormatPr defaultColWidth="9.140625" defaultRowHeight="12.75"/>
  <cols>
    <col min="4" max="5" width="13.28125" style="0" customWidth="1"/>
    <col min="6" max="6" width="16.28125" style="0" customWidth="1"/>
    <col min="7" max="7" width="14.57421875" style="0" customWidth="1"/>
  </cols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D16"/>
  <sheetViews>
    <sheetView workbookViewId="0" topLeftCell="A1">
      <selection activeCell="E9" sqref="E9"/>
    </sheetView>
  </sheetViews>
  <sheetFormatPr defaultColWidth="9.140625" defaultRowHeight="12.75"/>
  <cols>
    <col min="2" max="2" width="21.57421875" style="0" customWidth="1"/>
    <col min="3" max="3" width="23.7109375" style="667" customWidth="1"/>
    <col min="4" max="4" width="22.140625" style="414" customWidth="1"/>
    <col min="5" max="5" width="18.8515625" style="414" customWidth="1"/>
    <col min="6" max="6" width="28.140625" style="0" customWidth="1"/>
  </cols>
  <sheetData>
    <row r="5" spans="2:4" ht="18">
      <c r="B5" s="683"/>
      <c r="C5" s="684"/>
      <c r="D5" s="685"/>
    </row>
    <row r="6" spans="2:4" ht="18">
      <c r="B6" s="683"/>
      <c r="C6" s="684"/>
      <c r="D6" s="685"/>
    </row>
    <row r="7" spans="2:4" ht="18">
      <c r="B7" s="683"/>
      <c r="C7" s="686"/>
      <c r="D7" s="685"/>
    </row>
    <row r="8" spans="2:4" ht="18">
      <c r="B8" s="683"/>
      <c r="C8" s="686"/>
      <c r="D8" s="685"/>
    </row>
    <row r="9" spans="2:4" ht="18">
      <c r="B9" s="683"/>
      <c r="C9" s="686"/>
      <c r="D9" s="685"/>
    </row>
    <row r="10" spans="2:4" ht="18">
      <c r="B10" s="687"/>
      <c r="C10" s="688"/>
      <c r="D10" s="685"/>
    </row>
    <row r="11" spans="2:4" ht="18">
      <c r="B11" s="683"/>
      <c r="C11" s="686"/>
      <c r="D11" s="685"/>
    </row>
    <row r="12" spans="2:4" ht="18">
      <c r="B12" s="683"/>
      <c r="C12" s="686"/>
      <c r="D12" s="685"/>
    </row>
    <row r="13" spans="2:4" ht="18">
      <c r="B13" s="683"/>
      <c r="C13" s="686"/>
      <c r="D13" s="685"/>
    </row>
    <row r="14" ht="18">
      <c r="C14" s="666"/>
    </row>
    <row r="15" ht="18">
      <c r="C15" s="666"/>
    </row>
    <row r="16" ht="18">
      <c r="C16" s="66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2015-02-13T13:46:11Z</cp:lastPrinted>
  <dcterms:created xsi:type="dcterms:W3CDTF">2009-03-04T08:33:11Z</dcterms:created>
  <dcterms:modified xsi:type="dcterms:W3CDTF">2015-02-13T13:47:51Z</dcterms:modified>
  <cp:category/>
  <cp:version/>
  <cp:contentType/>
  <cp:contentStatus/>
</cp:coreProperties>
</file>