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1"/>
  </bookViews>
  <sheets>
    <sheet name=" Uch.   RM nr z 25 .03..2015." sheetId="1" r:id="rId1"/>
    <sheet name="Zał. nr 1" sheetId="2" r:id="rId2"/>
    <sheet name="Zał. nr 2" sheetId="3" r:id="rId3"/>
    <sheet name="Arkusz1" sheetId="4" r:id="rId4"/>
    <sheet name="Arkusz3" sheetId="5" r:id="rId5"/>
    <sheet name="Wolny" sheetId="6" r:id="rId6"/>
  </sheets>
  <definedNames>
    <definedName name="_xlnm.Print_Titles" localSheetId="1">'Zał. nr 1'!$10:$12</definedName>
    <definedName name="_xlnm.Print_Titles" localSheetId="2">'Zał. nr 2'!$13:$14</definedName>
  </definedNames>
  <calcPr fullCalcOnLoad="1"/>
</workbook>
</file>

<file path=xl/sharedStrings.xml><?xml version="1.0" encoding="utf-8"?>
<sst xmlns="http://schemas.openxmlformats.org/spreadsheetml/2006/main" count="500" uniqueCount="344">
  <si>
    <t>Wniesienie wkładu pieniężnego na budowę sieci wodociągowej w Koninie ulicy  Ignacego Domeyki os. Laskówiec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</si>
  <si>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</si>
  <si>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</si>
  <si>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</si>
  <si>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</si>
  <si>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</si>
  <si>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</si>
  <si>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</si>
  <si>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</si>
  <si>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</si>
  <si>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Kolorowa ściana – „Dobra” Instalacja (KBO)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</si>
  <si>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</si>
  <si>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Uzbrojenie terenów inwestycyjnych w obrębie Konin-Międzylesie</t>
  </si>
  <si>
    <t>Budowa boisk do gry w piłkę koszykową, siatkową oraz piłkochwytów przy ul. Szerokiej w Pątnowie</t>
  </si>
  <si>
    <t>Nowy przebieg drogi krajowej nr 25 w Koninie - etap II</t>
  </si>
  <si>
    <t>Przebudowa ul. Kościuszki wraz z oświetleniem i odwodnieniem - etap I</t>
  </si>
  <si>
    <t>Wykonanie bezpiecznego przejścia dla pieszych przez ul. Europejską w okolicach ul. Wierzbowej</t>
  </si>
  <si>
    <t>Aktualizacja dokumentacji projektowo kosztorysowej  na przebudowę ulicy Romana Dmowskiego w Koninie</t>
  </si>
  <si>
    <t>Dotacja celowa do Samorządu Województwa Wielkopolskiego na wypłatę odszkodowań za grunty przejęte  pod realizacje zadania  pn. "Budowa drogi - łącznik od ul. Przemysłowej do ul. Kleczewskiej w Koninie"</t>
  </si>
  <si>
    <t>Budowa budynku usług publicznych przy ul. Z. Urbanowskiej w Koninie</t>
  </si>
  <si>
    <t>Zakup serwera dla II LO w Koninie</t>
  </si>
  <si>
    <t>Zakup kserokopiarki dla II LO w Koninie</t>
  </si>
  <si>
    <t>Zakup urządzenia wielofunkcyjnego do frezowania tafli lodowiska dla ZS im.  M.Kopernika w Koninie</t>
  </si>
  <si>
    <t>Zakup serwera dla ZSB w Koninie</t>
  </si>
  <si>
    <t>Zakup serwera dla ZSTiH w Koninie</t>
  </si>
  <si>
    <t>Zakup zmywarki dla II LO w Koninie</t>
  </si>
  <si>
    <t>Domy pomocy społecznej</t>
  </si>
  <si>
    <t>Zakup łóżka kąpielowego oraz szorowarki dla DPS w Koninie</t>
  </si>
  <si>
    <t>Zakup serwera dla SOS-W w Koninie</t>
  </si>
  <si>
    <t>ZAŁĄCZNIK nr 1</t>
  </si>
  <si>
    <t xml:space="preserve">do Uchwały nr  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</si>
  <si>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</si>
  <si>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</si>
  <si>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</si>
  <si>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</si>
  <si>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</si>
  <si>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</si>
  <si>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</si>
  <si>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</si>
  <si>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</si>
  <si>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</si>
  <si>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</si>
  <si>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</si>
  <si>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</si>
  <si>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</si>
  <si>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</si>
  <si>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</si>
  <si>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</si>
  <si>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</si>
  <si>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</si>
  <si>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</si>
  <si>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</si>
  <si>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</si>
  <si>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</si>
  <si>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</si>
  <si>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</si>
  <si>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</si>
  <si>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</si>
  <si>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</si>
  <si>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</si>
  <si>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</si>
  <si>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</si>
  <si>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</si>
  <si>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</si>
  <si>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</si>
  <si>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</si>
  <si>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</si>
  <si>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</si>
  <si>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</si>
  <si>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</si>
  <si>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</si>
  <si>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</si>
  <si>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</si>
  <si>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</si>
  <si>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</si>
  <si>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</si>
  <si>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</si>
  <si>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</si>
  <si>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</si>
  <si>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</si>
  <si>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</si>
  <si>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</si>
  <si>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</si>
  <si>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</si>
  <si>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</si>
  <si>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</si>
  <si>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</si>
  <si>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</si>
  <si>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</si>
  <si>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</si>
  <si>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</si>
  <si>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</si>
  <si>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</si>
  <si>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</si>
  <si>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</si>
  <si>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</si>
  <si>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</si>
  <si>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</si>
  <si>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</si>
  <si>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</si>
  <si>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</si>
  <si>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</si>
  <si>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</si>
  <si>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</si>
  <si>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</si>
  <si>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</si>
  <si>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</si>
  <si>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</si>
  <si>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</si>
  <si>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</si>
  <si>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</si>
  <si>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</si>
  <si>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</si>
  <si>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</si>
  <si>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</si>
  <si>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</si>
  <si>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</si>
  <si>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</si>
  <si>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</si>
  <si>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</si>
  <si>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>Ochotnicze Straże Pożarne</t>
  </si>
  <si>
    <t xml:space="preserve">Zakupy inwestycyjne </t>
  </si>
  <si>
    <t>Gimnazja</t>
  </si>
  <si>
    <t>Budowa przyłączy kanalizacyjnych i przyłączenie nieruchomości do miejskiej sieci kanalizacyjnej</t>
  </si>
  <si>
    <t>Przebudowa pomieszczeń garażowych budynku strażnicy wraz z modernizacją kanalizacji deszczowej oraz wymianą nawierzchni placu manewrowego JRG Nr 1 i Komendy Miejskiej Państwowej Straży Pożarnej w Koninie</t>
  </si>
  <si>
    <t>Nazwa programu, cel i zadanie</t>
  </si>
  <si>
    <t>Jednostka organizacyjna</t>
  </si>
  <si>
    <t>Okres realizacji</t>
  </si>
  <si>
    <t>Środki budżetu państwa; środki własne gminy</t>
  </si>
  <si>
    <t>Zadania gminy</t>
  </si>
  <si>
    <t>6050</t>
  </si>
  <si>
    <t>4210</t>
  </si>
  <si>
    <t xml:space="preserve">         1) dochody gminy ogółem                                                                                  </t>
  </si>
  <si>
    <t xml:space="preserve">        b) dochody majątkowe w wysokości                                        </t>
  </si>
  <si>
    <t>w tym;</t>
  </si>
  <si>
    <t xml:space="preserve"> - kwotę wydatków na realizację zadań w ramach programów </t>
  </si>
  <si>
    <t>i projektów funduszy strukturalnych</t>
  </si>
  <si>
    <t>758</t>
  </si>
  <si>
    <t>6. W Załączniku Nr 2 do uchwały budżetowej dokonuje się następujących zmian:</t>
  </si>
  <si>
    <t>Stołówki szkolne i przedszkolne</t>
  </si>
  <si>
    <t>Zmniejsza się plan wydatków o kwotę</t>
  </si>
  <si>
    <t xml:space="preserve">Plan wydatków majątkowych realizowanych ze środków </t>
  </si>
  <si>
    <t>Doposażenie techniczne urzędu</t>
  </si>
  <si>
    <t>Wniesienie wkładu pieniężnego do spółki Geotermia Konin Spółka z o.o. w Koninie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</si>
  <si>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</si>
  <si>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</si>
  <si>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</si>
  <si>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Turystyka</t>
  </si>
  <si>
    <t xml:space="preserve">Zakup sprzętu komputerowego </t>
  </si>
  <si>
    <t>Licea ogólnokształcące</t>
  </si>
  <si>
    <t>Szkoły zawodowe</t>
  </si>
  <si>
    <t>Edukacyjna opieka wychowawcza</t>
  </si>
  <si>
    <t>Specjalne ośrodki szkolno-wychowawcze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</si>
  <si>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</si>
  <si>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</si>
  <si>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b) kwotę części powiatowej</t>
  </si>
  <si>
    <t>Budowa drogi - łącznik od ul. Przemysłowej do ul. Kleczewskiej w Koninie</t>
  </si>
  <si>
    <t>realizowanych na podstawie porozumień między jednostkami samorządu terytorialnego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</si>
  <si>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</si>
  <si>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5. W § 1 ust. 3</t>
  </si>
  <si>
    <t>7. W Załączniku Nr 2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</si>
  <si>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</si>
  <si>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</si>
  <si>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r>
      <t xml:space="preserve">na 2015 rok  - zadania własne" </t>
    </r>
    <r>
      <rPr>
        <sz val="12"/>
        <rFont val="Times New Roman"/>
        <family val="1"/>
      </rPr>
      <t>dokonuje się następujących zmian:</t>
    </r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</si>
  <si>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zmian"</t>
    </r>
  </si>
  <si>
    <t>90095</t>
  </si>
  <si>
    <t>900</t>
  </si>
  <si>
    <t>Rady  Miasta Konina</t>
  </si>
  <si>
    <t>budżetowych miasta Konina na 2015 rok</t>
  </si>
  <si>
    <t xml:space="preserve">           Plan na 2015 rok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</si>
  <si>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</si>
  <si>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</si>
  <si>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</si>
  <si>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</si>
  <si>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</si>
  <si>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Rozbudowa miejskiej sieci szerokopasmowej KoMAN</t>
  </si>
  <si>
    <t>Licznik długu miasta (KBO)</t>
  </si>
  <si>
    <t>Wylęgarnia pomysłów do realizacji w Koninie w internecie (KBO)</t>
  </si>
  <si>
    <t>Dotacja celowa na zakup zestawu hydraulicznego dla OSP Konin-Chorzeń</t>
  </si>
  <si>
    <t>Centrum nauki pływania i rehabilitacji wodnej (KBO)</t>
  </si>
  <si>
    <t>Wykonanie bieżni oraz piaskownicy do skoku w dal dla SP Nr 1</t>
  </si>
  <si>
    <t>Budowa monitoringu szkoły i placu zabaw dla SP Nr 10</t>
  </si>
  <si>
    <t>Zakup kserokopiarki dla SP Nr 1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</si>
  <si>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</si>
  <si>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</si>
  <si>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</si>
  <si>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</si>
  <si>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</si>
  <si>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</si>
  <si>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Budowa zespołu boisk przy Gimnazjum Nr 7 w Koninie</t>
  </si>
  <si>
    <t>Zakup piekarnika do kuchni dla SP Nr 1</t>
  </si>
  <si>
    <t>Zakup lodówko-zamrażarki dla SP Nr 8</t>
  </si>
  <si>
    <t>Zakup robota wielofukcyjnego typu "Wilk" dla SP Nr 8</t>
  </si>
  <si>
    <t>Zakup taboreta elektrycznego do kuchni dla SP Nr 11</t>
  </si>
  <si>
    <t>Program Wspierania Przedsiębiorczości w Koninie na lata 2014-2016 (wniesienie wkładu)</t>
  </si>
  <si>
    <t>Opracowanie dokumentacji projektowo-kosztorysowej na budowę oświetlenia na ul. Jeziornej i Okólnej</t>
  </si>
  <si>
    <t>Sygnalizacja dźwiękowa dla osób niepełnosprawnych (KBO)</t>
  </si>
  <si>
    <t>Wniesienie wkładu pieniężnego na opracowanie dokumentacji projektowej na budowę kanalizacji sanitarnej w ulicach Poznańskiej i Bocznej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</si>
  <si>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</si>
  <si>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</si>
  <si>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</si>
  <si>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</si>
  <si>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opracowanie dokumentacji projektowej na budowę kanalizacji sanitarnej w Koninie w ulicy Osada</t>
  </si>
  <si>
    <t>Wniesienie wkładu pieniężnego na budowę kanalizacji sanitarnej i sieci wodociągowej w Koninie w ulicy Mazowieckiej - os. Łężyn</t>
  </si>
  <si>
    <r>
      <t xml:space="preserve">mowa w art. 5 ust. 1 pkt 2 i 3 ustawy o finansach publicznych na 2015 rok" </t>
    </r>
    <r>
      <rPr>
        <sz val="13"/>
        <rFont val="Times New Roman"/>
        <family val="1"/>
      </rPr>
      <t xml:space="preserve">otrzymuje </t>
    </r>
  </si>
  <si>
    <t>801</t>
  </si>
  <si>
    <t>80101</t>
  </si>
  <si>
    <t>75818</t>
  </si>
  <si>
    <t>4810</t>
  </si>
  <si>
    <t xml:space="preserve">miasta Konina na 2015 rok zmienionej  zarządzeniami w sprawie zmian w budżecie miasta Konina </t>
  </si>
  <si>
    <t>Budowa placu zabaw na terenie zieleni miejskiej przy ul. Kolejowej 8 i Energetyka 2A w Koninie</t>
  </si>
  <si>
    <t>Modernizacja części socjalnej pionu sportowego w Szkole Podstawowej nr 3 w Koninie</t>
  </si>
  <si>
    <t>Dokumentacja projektowo - kosztorysowa na budowę ul. Przemysłowej od skrzyżowania z ul. Jana Matejki do skrzyżowania z planowaną drogą DK 25 w Malińcu wraz ze ścieżką rowerową (KBO)</t>
  </si>
  <si>
    <t>6060</t>
  </si>
  <si>
    <t>852</t>
  </si>
  <si>
    <t>Projekt</t>
  </si>
  <si>
    <t xml:space="preserve">na 2015 rok:  Nr 11/2015 Prezydenta Miasta Konina z dnia 29 stycznia 2015 r.; Nr  17 /2015 Prezydenta Miasta  </t>
  </si>
  <si>
    <t>W części dotyczącej zadań  powiatu</t>
  </si>
  <si>
    <t>0970</t>
  </si>
  <si>
    <t xml:space="preserve">Dotacja celowa do Samorządu Województwa Wielkopolskiego na wypłatę </t>
  </si>
  <si>
    <t xml:space="preserve"> odszkodowań za grunty przejęte  pod realizacje zadania  pn. "Budowa drogi </t>
  </si>
  <si>
    <t xml:space="preserve"> - łącznik od ul. Przemysłowej do ul. Kleczewskiej w Koninie"</t>
  </si>
  <si>
    <t xml:space="preserve">                                     z dnia  25 marca  2015 roku</t>
  </si>
  <si>
    <t>Zmniejsza się plan dotacji celowej o kwotę</t>
  </si>
  <si>
    <t>W części dotyczącej dochodów  powiatu</t>
  </si>
  <si>
    <t>853</t>
  </si>
  <si>
    <t>85311</t>
  </si>
  <si>
    <t>2320</t>
  </si>
  <si>
    <t>dz.853 rozdz.85311 § 2320 zmniejsza się o kwotę</t>
  </si>
  <si>
    <t>851</t>
  </si>
  <si>
    <t>85154</t>
  </si>
  <si>
    <t>85158</t>
  </si>
  <si>
    <t>2710</t>
  </si>
  <si>
    <t>80145</t>
  </si>
  <si>
    <t>4260</t>
  </si>
  <si>
    <t>85203</t>
  </si>
  <si>
    <t>4010</t>
  </si>
  <si>
    <t>4110</t>
  </si>
  <si>
    <t>z dnia 25 marca 2015 roku</t>
  </si>
  <si>
    <t>Ustawienie betonowych stołów do ping-ponga na Chorzniu oraz na II i III osiedlu (KBO)</t>
  </si>
  <si>
    <t>Zakup urządzenia "EkoRedux" - jednostki sterującej dla Szkoły Podstawowej z Oddziałami Integracyjnymi Nr 9</t>
  </si>
  <si>
    <t>dz. 900  rozdz.90095 § 6050   zmniejsza się o kwotę</t>
  </si>
  <si>
    <t xml:space="preserve">Opracowanie dokumentacji projektowo-kosztorysowej na budowę ulic </t>
  </si>
  <si>
    <t xml:space="preserve"> Staromorzysławskiej, Działkowej i Granicznej w Koninie </t>
  </si>
  <si>
    <t>wraz z kanalizacją deszczową</t>
  </si>
  <si>
    <t xml:space="preserve">Ustawienie betonowych stołów do ping-ponga na Chorzniu </t>
  </si>
  <si>
    <t xml:space="preserve"> oraz na II i III osiedlu (KBO)</t>
  </si>
  <si>
    <t>dz. 900 rozdz.90095  § 6050   zwiększa się o kwotę</t>
  </si>
  <si>
    <t xml:space="preserve">Zakup urządzenia "EkoRedux" - jednostki sterującej dla Szkoły Podstawowej </t>
  </si>
  <si>
    <t xml:space="preserve"> z Oddziałami Integracyjnymi Nr 9</t>
  </si>
  <si>
    <t>dz. 630  rozdz.63095  § 6050   zwiększa się o kwotę</t>
  </si>
  <si>
    <t xml:space="preserve">         2) dochody powiatu ogółem                                                                                  </t>
  </si>
  <si>
    <t>dz. 600  rozdz.60013  § 6300   zwiększa się o kwotę</t>
  </si>
  <si>
    <t>dz. 600  rozdz.60015 § 6300   zmniejsza się o kwotę</t>
  </si>
  <si>
    <t xml:space="preserve"> - kwotę środków i dotacji na realizację zadań w ramach</t>
  </si>
  <si>
    <t>programów i projektów funduszy strukturalnych</t>
  </si>
  <si>
    <t xml:space="preserve">Konina z dnia 12  lutego 2015 r.; Nr 40 Rady Miasta Konina z dnia 25 lutego 2015 r.;  Nr 28/2015 Prezydenta </t>
  </si>
  <si>
    <t xml:space="preserve">                                     UCHWAŁA  NR       </t>
  </si>
  <si>
    <r>
      <t>Miasta Konina z dnia 26 lutego 2015 r.;</t>
    </r>
    <r>
      <rPr>
        <b/>
        <i/>
        <sz val="12"/>
        <rFont val="Times New Roman"/>
        <family val="1"/>
      </rPr>
      <t xml:space="preserve"> - wprowadza się następujące zmiany:</t>
    </r>
  </si>
  <si>
    <t>85395</t>
  </si>
  <si>
    <t>2007</t>
  </si>
  <si>
    <t>3117</t>
  </si>
  <si>
    <t>3119</t>
  </si>
  <si>
    <t>4017</t>
  </si>
  <si>
    <t>4019</t>
  </si>
  <si>
    <t>4117</t>
  </si>
  <si>
    <t>4119</t>
  </si>
  <si>
    <t>4127</t>
  </si>
  <si>
    <t>4129</t>
  </si>
  <si>
    <t xml:space="preserve">do Uchwały nr     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</si>
  <si>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</si>
  <si>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</si>
  <si>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2015 rok</t>
  </si>
  <si>
    <t xml:space="preserve">                  2015 rok</t>
  </si>
  <si>
    <t>Lp.</t>
  </si>
  <si>
    <t>Środki z EFS ; WRPO, inne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</si>
  <si>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</si>
  <si>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</si>
  <si>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</si>
  <si>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</si>
  <si>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</si>
  <si>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</si>
  <si>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</si>
  <si>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</si>
  <si>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</si>
  <si>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wkład własny niepieniężny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</si>
  <si>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</si>
  <si>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</si>
  <si>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</si>
  <si>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</si>
  <si>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„Uczenie się przez całe życie” Comenius współfinansowany z Polskiej Narodowej Agencji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</si>
  <si>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</si>
  <si>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</si>
  <si>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</si>
  <si>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</si>
  <si>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zmiany!" </t>
  </si>
  <si>
    <t>2014/2015</t>
  </si>
  <si>
    <t>Program Operacyjny Infrastruktura i Środowisko</t>
  </si>
  <si>
    <t>cel: wdrożenie i prowadzenie monitoringurealizacji działań związanych z ograniczeniem emisji CO, w mieście</t>
  </si>
  <si>
    <t xml:space="preserve">Projekt pt. -„Opracowanie Planu gospodarki niskoemisyjnej dla Miasta Konina na lata 2014 - 2020”  </t>
  </si>
  <si>
    <t>ZAŁĄCZNIK nr 2</t>
  </si>
  <si>
    <t>3. W Załączniku Nr 1 do uchwały budżetowej dokonuje się następujących zmian:</t>
  </si>
  <si>
    <t>8. W § 1  w ust. 5</t>
  </si>
  <si>
    <t>" Limit wydatków bieżących na programy finansowane z udziałem środków, o których</t>
  </si>
  <si>
    <t>9. Załącznik nr 5 do uchwały budżetowej obejmujący:</t>
  </si>
  <si>
    <t>700</t>
  </si>
  <si>
    <t>70005</t>
  </si>
  <si>
    <t>4430</t>
  </si>
  <si>
    <t>4590</t>
  </si>
  <si>
    <t>6800</t>
  </si>
  <si>
    <t>926</t>
  </si>
  <si>
    <t>92604</t>
  </si>
  <si>
    <t>750</t>
  </si>
  <si>
    <t>75023</t>
  </si>
  <si>
    <t>80113</t>
  </si>
  <si>
    <t>4300</t>
  </si>
  <si>
    <t>80104</t>
  </si>
  <si>
    <t>4040</t>
  </si>
  <si>
    <t>0750</t>
  </si>
  <si>
    <t>Modernizacja systemu klimatyzacyjnego w pomieszczeniach I piętra budynku UM przy Pl. Wolności 1</t>
  </si>
  <si>
    <t>dz. 750 rozdz.75023  § 6050   zwiększa się o kwotę</t>
  </si>
  <si>
    <t xml:space="preserve">Modernizacja systemu klimatyzacyjnego w pomieszczeniach I piętra </t>
  </si>
  <si>
    <t xml:space="preserve"> budynku UM przy Pl. Wolności 1</t>
  </si>
  <si>
    <t>dz. 758 rozdz.75818 § 6800 zmniejsza się o kwotę</t>
  </si>
  <si>
    <t xml:space="preserve">pkt 1)  kwotę rezerwy ogólnej </t>
  </si>
  <si>
    <t xml:space="preserve">          w tym:</t>
  </si>
  <si>
    <t>pkt 3) kwotę rezerwy celowej na inwestycje i zakupy inwestycyjne</t>
  </si>
  <si>
    <t>4270</t>
  </si>
  <si>
    <t>80148</t>
  </si>
  <si>
    <t>4120</t>
  </si>
  <si>
    <t>854</t>
  </si>
  <si>
    <t>85401</t>
  </si>
  <si>
    <t xml:space="preserve">Wykonanie awaryjnego oświetlenia ewakuacyjnego w Przedszkolu nr 6   w Koninie
</t>
  </si>
  <si>
    <t xml:space="preserve"> rozdz.80101  § 6060   zwiększa się o kwotę</t>
  </si>
  <si>
    <t xml:space="preserve"> rozdz.80104  § 6050   zwiększa się o kwotę</t>
  </si>
  <si>
    <t>dz. 801  zwiększa się o kwotę</t>
  </si>
  <si>
    <t>Wykonanie awaryjnego oświetlenia ewakuacyjnego w Przedszkolu nr 6   w Koninie</t>
  </si>
  <si>
    <t>DRUK nr  99</t>
  </si>
  <si>
    <t>2009</t>
  </si>
  <si>
    <t>dz.853 rozdz.85311 § 2580 zmniejsza się o kwotę</t>
  </si>
  <si>
    <t>10. W § 4 do uchwały budżetowej dokonuje się następujących zmian:</t>
  </si>
  <si>
    <t>90004</t>
  </si>
  <si>
    <t>Drogi publiczne wojewódzkie</t>
  </si>
  <si>
    <t>Zwalczanie komarów - wieże lęgowe dla jerzyków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</si>
</sst>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77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i/>
      <sz val="16"/>
      <name val="Times New Roman"/>
      <family val="1"/>
    </font>
    <font>
      <sz val="9"/>
      <name val="Arial"/>
      <family val="0"/>
    </font>
    <font>
      <sz val="10"/>
      <color indexed="10"/>
      <name val="Arial"/>
      <family val="0"/>
    </font>
    <font>
      <sz val="11"/>
      <name val="Times New Roman CE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9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0"/>
      <color indexed="12"/>
      <name val="Times New Roman"/>
      <family val="1"/>
    </font>
    <font>
      <b/>
      <sz val="11"/>
      <color indexed="21"/>
      <name val="Times New Roman"/>
      <family val="1"/>
    </font>
    <font>
      <b/>
      <sz val="12"/>
      <color indexed="21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48"/>
      <name val="Times New Roman"/>
      <family val="1"/>
    </font>
    <font>
      <b/>
      <i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center"/>
      <protection/>
    </xf>
    <xf numFmtId="4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9" fillId="0" borderId="1" xfId="18" applyFont="1" applyFill="1" applyBorder="1">
      <alignment/>
      <protection/>
    </xf>
    <xf numFmtId="0" fontId="9" fillId="0" borderId="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3" xfId="18" applyFont="1" applyFill="1" applyBorder="1" applyAlignment="1">
      <alignment horizontal="center" vertical="top"/>
      <protection/>
    </xf>
    <xf numFmtId="0" fontId="10" fillId="0" borderId="4" xfId="18" applyFont="1" applyFill="1" applyBorder="1" applyAlignment="1">
      <alignment vertical="center" wrapText="1"/>
      <protection/>
    </xf>
    <xf numFmtId="0" fontId="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2" fillId="0" borderId="0" xfId="18" applyNumberFormat="1" applyFont="1" applyFill="1">
      <alignment/>
      <protection/>
    </xf>
    <xf numFmtId="4" fontId="5" fillId="0" borderId="0" xfId="18" applyNumberFormat="1" applyFont="1" applyFill="1" applyBorder="1" applyAlignment="1">
      <alignment horizontal="right"/>
      <protection/>
    </xf>
    <xf numFmtId="0" fontId="15" fillId="0" borderId="0" xfId="18" applyFont="1" applyFill="1">
      <alignment/>
      <protection/>
    </xf>
    <xf numFmtId="4" fontId="11" fillId="0" borderId="0" xfId="18" applyNumberFormat="1" applyFont="1" applyFill="1" applyAlignment="1">
      <alignment vertical="center"/>
      <protection/>
    </xf>
    <xf numFmtId="4" fontId="11" fillId="0" borderId="0" xfId="18" applyNumberFormat="1" applyFont="1" applyFill="1">
      <alignment/>
      <protection/>
    </xf>
    <xf numFmtId="4" fontId="7" fillId="0" borderId="0" xfId="21" applyNumberFormat="1" applyFont="1" applyFill="1" applyAlignment="1">
      <alignment horizontal="right"/>
      <protection/>
    </xf>
    <xf numFmtId="0" fontId="2" fillId="0" borderId="0" xfId="19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18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18" applyFont="1" applyFill="1" applyBorder="1" applyAlignment="1">
      <alignment horizontal="center" vertical="center"/>
      <protection/>
    </xf>
    <xf numFmtId="0" fontId="3" fillId="0" borderId="0" xfId="19" applyFont="1" applyFill="1" applyAlignment="1">
      <alignment horizontal="center"/>
      <protection/>
    </xf>
    <xf numFmtId="4" fontId="3" fillId="0" borderId="0" xfId="18" applyNumberFormat="1" applyFont="1" applyFill="1" applyAlignment="1">
      <alignment horizontal="center"/>
      <protection/>
    </xf>
    <xf numFmtId="4" fontId="5" fillId="0" borderId="2" xfId="18" applyNumberFormat="1" applyFont="1" applyFill="1" applyBorder="1" applyAlignment="1">
      <alignment horizontal="right" vertical="center"/>
      <protection/>
    </xf>
    <xf numFmtId="4" fontId="5" fillId="0" borderId="2" xfId="1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 wrapText="1"/>
    </xf>
    <xf numFmtId="0" fontId="32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vertical="center" wrapText="1"/>
    </xf>
    <xf numFmtId="0" fontId="32" fillId="0" borderId="4" xfId="18" applyFont="1" applyFill="1" applyBorder="1" applyAlignment="1">
      <alignment vertical="center" wrapText="1"/>
      <protection/>
    </xf>
    <xf numFmtId="0" fontId="33" fillId="0" borderId="1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4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32" fillId="0" borderId="1" xfId="18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/>
    </xf>
    <xf numFmtId="4" fontId="3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Alignment="1">
      <alignment vertical="center"/>
      <protection/>
    </xf>
    <xf numFmtId="4" fontId="13" fillId="0" borderId="0" xfId="18" applyNumberFormat="1" applyFont="1" applyFill="1" applyAlignment="1">
      <alignment vertical="center"/>
      <protection/>
    </xf>
    <xf numFmtId="0" fontId="13" fillId="0" borderId="0" xfId="18" applyFont="1" applyFill="1">
      <alignment/>
      <protection/>
    </xf>
    <xf numFmtId="0" fontId="34" fillId="0" borderId="7" xfId="0" applyFont="1" applyFill="1" applyBorder="1" applyAlignment="1">
      <alignment vertical="center" wrapText="1"/>
    </xf>
    <xf numFmtId="0" fontId="2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center" vertical="center"/>
      <protection/>
    </xf>
    <xf numFmtId="4" fontId="2" fillId="0" borderId="0" xfId="19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4" fontId="34" fillId="0" borderId="1" xfId="0" applyNumberFormat="1" applyFont="1" applyFill="1" applyBorder="1" applyAlignment="1">
      <alignment vertical="center" wrapText="1"/>
    </xf>
    <xf numFmtId="4" fontId="34" fillId="0" borderId="6" xfId="0" applyNumberFormat="1" applyFont="1" applyFill="1" applyBorder="1" applyAlignment="1">
      <alignment vertical="center" wrapText="1"/>
    </xf>
    <xf numFmtId="4" fontId="33" fillId="0" borderId="6" xfId="0" applyNumberFormat="1" applyFont="1" applyFill="1" applyBorder="1" applyAlignment="1">
      <alignment vertical="center" wrapText="1"/>
    </xf>
    <xf numFmtId="4" fontId="34" fillId="0" borderId="4" xfId="0" applyNumberFormat="1" applyFont="1" applyFill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4" fontId="33" fillId="0" borderId="4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32" fillId="0" borderId="1" xfId="0" applyNumberFormat="1" applyFont="1" applyFill="1" applyBorder="1" applyAlignment="1">
      <alignment vertical="center"/>
    </xf>
    <xf numFmtId="4" fontId="32" fillId="0" borderId="4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4" fontId="34" fillId="0" borderId="4" xfId="0" applyNumberFormat="1" applyFont="1" applyFill="1" applyBorder="1" applyAlignment="1">
      <alignment vertical="center"/>
    </xf>
    <xf numFmtId="49" fontId="2" fillId="0" borderId="0" xfId="19" applyNumberFormat="1" applyFont="1" applyFill="1">
      <alignment/>
      <protection/>
    </xf>
    <xf numFmtId="49" fontId="9" fillId="0" borderId="0" xfId="19" applyNumberFormat="1" applyFont="1" applyFill="1">
      <alignment/>
      <protection/>
    </xf>
    <xf numFmtId="49" fontId="9" fillId="0" borderId="0" xfId="19" applyNumberFormat="1" applyFont="1" applyFill="1" applyAlignment="1">
      <alignment horizontal="center"/>
      <protection/>
    </xf>
    <xf numFmtId="49" fontId="3" fillId="0" borderId="0" xfId="19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18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20" applyNumberFormat="1" applyFont="1" applyFill="1">
      <alignment/>
      <protection/>
    </xf>
    <xf numFmtId="49" fontId="38" fillId="0" borderId="0" xfId="20" applyNumberFormat="1" applyFont="1" applyFill="1">
      <alignment/>
      <protection/>
    </xf>
    <xf numFmtId="49" fontId="38" fillId="0" borderId="0" xfId="20" applyNumberFormat="1" applyFont="1" applyFill="1" applyAlignment="1">
      <alignment horizontal="center"/>
      <protection/>
    </xf>
    <xf numFmtId="0" fontId="38" fillId="0" borderId="0" xfId="0" applyFont="1" applyFill="1" applyAlignment="1">
      <alignment horizontal="left"/>
    </xf>
    <xf numFmtId="0" fontId="38" fillId="0" borderId="0" xfId="19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20" applyNumberFormat="1" applyFont="1" applyFill="1">
      <alignment/>
      <protection/>
    </xf>
    <xf numFmtId="49" fontId="9" fillId="0" borderId="0" xfId="20" applyNumberFormat="1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49" fontId="3" fillId="0" borderId="0" xfId="20" applyNumberFormat="1" applyFont="1" applyFill="1">
      <alignment/>
      <protection/>
    </xf>
    <xf numFmtId="49" fontId="7" fillId="0" borderId="0" xfId="20" applyNumberFormat="1" applyFont="1" applyFill="1">
      <alignment/>
      <protection/>
    </xf>
    <xf numFmtId="49" fontId="7" fillId="0" borderId="0" xfId="20" applyNumberFormat="1" applyFont="1" applyFill="1" applyAlignment="1">
      <alignment horizontal="center"/>
      <protection/>
    </xf>
    <xf numFmtId="49" fontId="9" fillId="0" borderId="8" xfId="18" applyNumberFormat="1" applyFont="1" applyFill="1" applyBorder="1">
      <alignment/>
      <protection/>
    </xf>
    <xf numFmtId="49" fontId="9" fillId="0" borderId="8" xfId="18" applyNumberFormat="1" applyFont="1" applyFill="1" applyBorder="1" applyAlignment="1">
      <alignment horizontal="center"/>
      <protection/>
    </xf>
    <xf numFmtId="49" fontId="9" fillId="0" borderId="9" xfId="18" applyNumberFormat="1" applyFont="1" applyFill="1" applyBorder="1">
      <alignment/>
      <protection/>
    </xf>
    <xf numFmtId="49" fontId="9" fillId="0" borderId="9" xfId="18" applyNumberFormat="1" applyFont="1" applyFill="1" applyBorder="1" applyAlignment="1">
      <alignment horizontal="center"/>
      <protection/>
    </xf>
    <xf numFmtId="49" fontId="9" fillId="0" borderId="3" xfId="18" applyNumberFormat="1" applyFont="1" applyFill="1" applyBorder="1" applyAlignment="1">
      <alignment horizontal="center" vertical="center"/>
      <protection/>
    </xf>
    <xf numFmtId="49" fontId="5" fillId="0" borderId="4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top"/>
      <protection/>
    </xf>
    <xf numFmtId="49" fontId="5" fillId="0" borderId="8" xfId="18" applyNumberFormat="1" applyFont="1" applyFill="1" applyBorder="1" applyAlignment="1">
      <alignment horizontal="center" vertical="center"/>
      <protection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3" fillId="0" borderId="8" xfId="18" applyNumberFormat="1" applyFont="1" applyFill="1" applyBorder="1" applyAlignment="1">
      <alignment horizontal="center" vertical="center"/>
      <protection/>
    </xf>
    <xf numFmtId="49" fontId="3" fillId="0" borderId="14" xfId="18" applyNumberFormat="1" applyFont="1" applyFill="1" applyBorder="1" applyAlignment="1">
      <alignment horizontal="center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right" vertical="top"/>
      <protection/>
    </xf>
    <xf numFmtId="49" fontId="3" fillId="0" borderId="9" xfId="18" applyNumberFormat="1" applyFont="1" applyFill="1" applyBorder="1" applyAlignment="1">
      <alignment horizontal="center" vertical="center"/>
      <protection/>
    </xf>
    <xf numFmtId="49" fontId="3" fillId="0" borderId="12" xfId="18" applyNumberFormat="1" applyFont="1" applyFill="1" applyBorder="1" applyAlignment="1">
      <alignment horizontal="center" vertical="center"/>
      <protection/>
    </xf>
    <xf numFmtId="49" fontId="3" fillId="0" borderId="11" xfId="18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18" applyNumberFormat="1" applyFont="1" applyFill="1" applyBorder="1" applyAlignment="1">
      <alignment horizontal="left" vertical="center"/>
      <protection/>
    </xf>
    <xf numFmtId="49" fontId="5" fillId="0" borderId="0" xfId="18" applyNumberFormat="1" applyFont="1" applyFill="1" applyBorder="1" applyAlignment="1">
      <alignment horizontal="center" vertical="center"/>
      <protection/>
    </xf>
    <xf numFmtId="4" fontId="5" fillId="0" borderId="0" xfId="18" applyNumberFormat="1" applyFont="1" applyFill="1" applyBorder="1" applyAlignment="1">
      <alignment horizontal="right" vertical="center"/>
      <protection/>
    </xf>
    <xf numFmtId="49" fontId="5" fillId="0" borderId="3" xfId="18" applyNumberFormat="1" applyFont="1" applyFill="1" applyBorder="1" applyAlignment="1">
      <alignment horizontal="center" vertical="center"/>
      <protection/>
    </xf>
    <xf numFmtId="4" fontId="5" fillId="0" borderId="11" xfId="18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11" xfId="18" applyNumberFormat="1" applyFont="1" applyFill="1" applyBorder="1" applyAlignment="1">
      <alignment horizontal="right" vertical="top"/>
      <protection/>
    </xf>
    <xf numFmtId="49" fontId="3" fillId="0" borderId="3" xfId="18" applyNumberFormat="1" applyFont="1" applyFill="1" applyBorder="1" applyAlignment="1">
      <alignment horizontal="center" vertical="center"/>
      <protection/>
    </xf>
    <xf numFmtId="4" fontId="5" fillId="0" borderId="11" xfId="18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18" applyNumberFormat="1" applyFont="1" applyFill="1">
      <alignment/>
      <protection/>
    </xf>
    <xf numFmtId="49" fontId="9" fillId="0" borderId="0" xfId="18" applyNumberFormat="1" applyFont="1" applyFill="1" applyAlignment="1">
      <alignment horizontal="center"/>
      <protection/>
    </xf>
    <xf numFmtId="49" fontId="5" fillId="0" borderId="0" xfId="18" applyNumberFormat="1" applyFont="1" applyFill="1">
      <alignment/>
      <protection/>
    </xf>
    <xf numFmtId="49" fontId="12" fillId="0" borderId="0" xfId="18" applyNumberFormat="1" applyFont="1" applyFill="1" applyAlignment="1">
      <alignment horizontal="center"/>
      <protection/>
    </xf>
    <xf numFmtId="4" fontId="5" fillId="0" borderId="0" xfId="18" applyNumberFormat="1" applyFont="1" applyFill="1">
      <alignment/>
      <protection/>
    </xf>
    <xf numFmtId="49" fontId="7" fillId="0" borderId="0" xfId="18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19" applyNumberFormat="1" applyFont="1" applyFill="1">
      <alignment/>
      <protection/>
    </xf>
    <xf numFmtId="49" fontId="38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8" fillId="0" borderId="0" xfId="19" applyNumberFormat="1" applyFont="1" applyFill="1">
      <alignment/>
      <protection/>
    </xf>
    <xf numFmtId="4" fontId="9" fillId="0" borderId="0" xfId="18" applyNumberFormat="1" applyFont="1" applyFill="1">
      <alignment/>
      <protection/>
    </xf>
    <xf numFmtId="49" fontId="17" fillId="0" borderId="0" xfId="18" applyNumberFormat="1" applyFont="1" applyFill="1">
      <alignment/>
      <protection/>
    </xf>
    <xf numFmtId="49" fontId="5" fillId="0" borderId="0" xfId="18" applyNumberFormat="1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49" fontId="15" fillId="0" borderId="0" xfId="18" applyNumberFormat="1" applyFont="1" applyFill="1">
      <alignment/>
      <protection/>
    </xf>
    <xf numFmtId="49" fontId="15" fillId="0" borderId="0" xfId="18" applyNumberFormat="1" applyFont="1" applyFill="1" applyAlignment="1">
      <alignment horizontal="center"/>
      <protection/>
    </xf>
    <xf numFmtId="49" fontId="5" fillId="0" borderId="14" xfId="18" applyNumberFormat="1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vertical="center"/>
      <protection/>
    </xf>
    <xf numFmtId="49" fontId="3" fillId="0" borderId="13" xfId="18" applyNumberFormat="1" applyFont="1" applyFill="1" applyBorder="1" applyAlignment="1">
      <alignment horizontal="center" vertical="center"/>
      <protection/>
    </xf>
    <xf numFmtId="49" fontId="20" fillId="0" borderId="2" xfId="18" applyNumberFormat="1" applyFont="1" applyFill="1" applyBorder="1" applyAlignment="1">
      <alignment horizontal="center" vertical="center"/>
      <protection/>
    </xf>
    <xf numFmtId="49" fontId="5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Border="1" applyAlignment="1">
      <alignment horizontal="center" vertical="center"/>
      <protection/>
    </xf>
    <xf numFmtId="49" fontId="9" fillId="0" borderId="5" xfId="18" applyNumberFormat="1" applyFont="1" applyFill="1" applyBorder="1">
      <alignment/>
      <protection/>
    </xf>
    <xf numFmtId="49" fontId="9" fillId="0" borderId="14" xfId="18" applyNumberFormat="1" applyFont="1" applyFill="1" applyBorder="1" applyAlignment="1">
      <alignment horizontal="center"/>
      <protection/>
    </xf>
    <xf numFmtId="49" fontId="9" fillId="0" borderId="10" xfId="18" applyNumberFormat="1" applyFont="1" applyFill="1" applyBorder="1">
      <alignment/>
      <protection/>
    </xf>
    <xf numFmtId="49" fontId="9" fillId="0" borderId="12" xfId="18" applyNumberFormat="1" applyFont="1" applyFill="1" applyBorder="1" applyAlignment="1">
      <alignment horizontal="center"/>
      <protection/>
    </xf>
    <xf numFmtId="49" fontId="9" fillId="0" borderId="10" xfId="18" applyNumberFormat="1" applyFont="1" applyFill="1" applyBorder="1" applyAlignment="1">
      <alignment horizontal="center" vertical="center"/>
      <protection/>
    </xf>
    <xf numFmtId="49" fontId="9" fillId="0" borderId="9" xfId="18" applyNumberFormat="1" applyFont="1" applyFill="1" applyBorder="1" applyAlignment="1">
      <alignment horizontal="center" vertical="center"/>
      <protection/>
    </xf>
    <xf numFmtId="49" fontId="9" fillId="0" borderId="12" xfId="18" applyNumberFormat="1" applyFont="1" applyFill="1" applyBorder="1" applyAlignment="1">
      <alignment horizontal="center" vertical="center"/>
      <protection/>
    </xf>
    <xf numFmtId="0" fontId="9" fillId="0" borderId="9" xfId="18" applyFont="1" applyFill="1" applyBorder="1" applyAlignment="1">
      <alignment horizontal="center" vertical="top"/>
      <protection/>
    </xf>
    <xf numFmtId="0" fontId="10" fillId="0" borderId="8" xfId="18" applyFont="1" applyFill="1" applyBorder="1" applyAlignment="1">
      <alignment vertical="center" wrapText="1"/>
      <protection/>
    </xf>
    <xf numFmtId="49" fontId="3" fillId="0" borderId="0" xfId="18" applyNumberFormat="1" applyFont="1" applyFill="1" applyBorder="1" applyAlignment="1">
      <alignment horizontal="left" vertical="center"/>
      <protection/>
    </xf>
    <xf numFmtId="49" fontId="3" fillId="0" borderId="0" xfId="21" applyNumberFormat="1" applyFont="1" applyFill="1">
      <alignment/>
      <protection/>
    </xf>
    <xf numFmtId="49" fontId="31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horizontal="center"/>
      <protection/>
    </xf>
    <xf numFmtId="49" fontId="36" fillId="0" borderId="0" xfId="18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49" fontId="4" fillId="0" borderId="0" xfId="18" applyNumberFormat="1" applyFont="1" applyFill="1">
      <alignment/>
      <protection/>
    </xf>
    <xf numFmtId="49" fontId="13" fillId="0" borderId="0" xfId="21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21" applyNumberFormat="1" applyFont="1" applyFill="1" applyBorder="1" applyAlignment="1">
      <alignment horizontal="center"/>
      <protection/>
    </xf>
    <xf numFmtId="49" fontId="15" fillId="0" borderId="0" xfId="21" applyNumberFormat="1" applyFont="1" applyFill="1">
      <alignment/>
      <protection/>
    </xf>
    <xf numFmtId="49" fontId="53" fillId="0" borderId="0" xfId="21" applyNumberFormat="1" applyFont="1" applyFill="1">
      <alignment/>
      <protection/>
    </xf>
    <xf numFmtId="49" fontId="16" fillId="0" borderId="0" xfId="21" applyNumberFormat="1" applyFont="1" applyFill="1" applyAlignment="1">
      <alignment horizontal="center"/>
      <protection/>
    </xf>
    <xf numFmtId="4" fontId="16" fillId="0" borderId="0" xfId="21" applyNumberFormat="1" applyFont="1" applyFill="1" applyAlignment="1">
      <alignment horizontal="right"/>
      <protection/>
    </xf>
    <xf numFmtId="0" fontId="27" fillId="0" borderId="0" xfId="18" applyFont="1" applyFill="1">
      <alignment/>
      <protection/>
    </xf>
    <xf numFmtId="4" fontId="31" fillId="0" borderId="0" xfId="18" applyNumberFormat="1" applyFont="1" applyFill="1" applyBorder="1" applyAlignment="1">
      <alignment vertical="center"/>
      <protection/>
    </xf>
    <xf numFmtId="4" fontId="31" fillId="0" borderId="0" xfId="18" applyNumberFormat="1" applyFont="1" applyFill="1" applyAlignment="1">
      <alignment vertical="center"/>
      <protection/>
    </xf>
    <xf numFmtId="49" fontId="9" fillId="0" borderId="0" xfId="0" applyNumberFormat="1" applyFont="1" applyFill="1" applyAlignment="1">
      <alignment/>
    </xf>
    <xf numFmtId="4" fontId="6" fillId="0" borderId="0" xfId="18" applyNumberFormat="1" applyFont="1" applyFill="1" applyBorder="1" applyAlignment="1">
      <alignment horizontal="right"/>
      <protection/>
    </xf>
    <xf numFmtId="49" fontId="3" fillId="0" borderId="0" xfId="20" applyNumberFormat="1" applyFont="1" applyFill="1" applyAlignment="1">
      <alignment horizontal="center"/>
      <protection/>
    </xf>
    <xf numFmtId="0" fontId="3" fillId="0" borderId="0" xfId="20" applyFont="1" applyFill="1">
      <alignment/>
      <protection/>
    </xf>
    <xf numFmtId="4" fontId="3" fillId="0" borderId="0" xfId="20" applyNumberFormat="1" applyFont="1" applyFill="1">
      <alignment/>
      <protection/>
    </xf>
    <xf numFmtId="49" fontId="15" fillId="0" borderId="0" xfId="20" applyNumberFormat="1" applyFont="1" applyFill="1">
      <alignment/>
      <protection/>
    </xf>
    <xf numFmtId="49" fontId="15" fillId="0" borderId="0" xfId="20" applyNumberFormat="1" applyFont="1" applyFill="1" applyAlignment="1">
      <alignment horizontal="center"/>
      <protection/>
    </xf>
    <xf numFmtId="0" fontId="15" fillId="0" borderId="0" xfId="20" applyFont="1" applyFill="1">
      <alignment/>
      <protection/>
    </xf>
    <xf numFmtId="4" fontId="15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9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3" fillId="0" borderId="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33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/>
    </xf>
    <xf numFmtId="4" fontId="3" fillId="0" borderId="8" xfId="19" applyNumberFormat="1" applyFont="1" applyFill="1" applyBorder="1" applyAlignment="1">
      <alignment horizontal="center" vertical="center" wrapText="1"/>
      <protection/>
    </xf>
    <xf numFmtId="4" fontId="3" fillId="0" borderId="9" xfId="19" applyNumberFormat="1" applyFont="1" applyFill="1" applyBorder="1" applyAlignment="1">
      <alignment horizontal="center" vertical="center" wrapText="1"/>
      <protection/>
    </xf>
    <xf numFmtId="4" fontId="57" fillId="0" borderId="0" xfId="0" applyNumberFormat="1" applyFont="1" applyFill="1" applyAlignment="1">
      <alignment/>
    </xf>
    <xf numFmtId="0" fontId="9" fillId="0" borderId="0" xfId="22" applyFont="1" applyFill="1">
      <alignment/>
      <protection/>
    </xf>
    <xf numFmtId="0" fontId="9" fillId="0" borderId="0" xfId="19" applyFont="1" applyFill="1" applyBorder="1">
      <alignment/>
      <protection/>
    </xf>
    <xf numFmtId="0" fontId="9" fillId="0" borderId="8" xfId="19" applyFont="1" applyFill="1" applyBorder="1">
      <alignment/>
      <protection/>
    </xf>
    <xf numFmtId="0" fontId="9" fillId="0" borderId="8" xfId="19" applyFont="1" applyFill="1" applyBorder="1" applyAlignment="1">
      <alignment horizontal="center"/>
      <protection/>
    </xf>
    <xf numFmtId="0" fontId="26" fillId="0" borderId="3" xfId="19" applyFont="1" applyFill="1" applyBorder="1" applyAlignment="1">
      <alignment horizontal="center" vertical="top" wrapText="1"/>
      <protection/>
    </xf>
    <xf numFmtId="0" fontId="26" fillId="0" borderId="4" xfId="19" applyFont="1" applyFill="1" applyBorder="1" applyAlignment="1">
      <alignment horizontal="center" vertical="top" wrapText="1"/>
      <protection/>
    </xf>
    <xf numFmtId="0" fontId="26" fillId="0" borderId="4" xfId="19" applyFont="1" applyFill="1" applyBorder="1" applyAlignment="1">
      <alignment horizontal="center" vertical="center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vertical="top"/>
    </xf>
    <xf numFmtId="4" fontId="3" fillId="0" borderId="0" xfId="19" applyNumberFormat="1" applyFont="1" applyFill="1" applyBorder="1" applyAlignment="1">
      <alignment horizontal="center" vertical="center" wrapText="1"/>
      <protection/>
    </xf>
    <xf numFmtId="4" fontId="32" fillId="0" borderId="0" xfId="19" applyNumberFormat="1" applyFont="1" applyFill="1" applyAlignment="1">
      <alignment horizontal="center" vertical="center" wrapText="1"/>
      <protection/>
    </xf>
    <xf numFmtId="4" fontId="9" fillId="0" borderId="0" xfId="19" applyNumberFormat="1" applyFont="1" applyFill="1" applyAlignment="1">
      <alignment horizontal="center" vertical="center" wrapText="1"/>
      <protection/>
    </xf>
    <xf numFmtId="0" fontId="9" fillId="0" borderId="0" xfId="22" applyFont="1" applyFill="1" applyAlignment="1">
      <alignment vertical="center"/>
      <protection/>
    </xf>
    <xf numFmtId="4" fontId="3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0" fontId="16" fillId="0" borderId="0" xfId="19" applyFont="1" applyFill="1">
      <alignment/>
      <protection/>
    </xf>
    <xf numFmtId="49" fontId="16" fillId="0" borderId="0" xfId="0" applyNumberFormat="1" applyFont="1" applyFill="1" applyAlignment="1">
      <alignment horizontal="left"/>
    </xf>
    <xf numFmtId="0" fontId="13" fillId="0" borderId="0" xfId="19" applyFont="1" applyFill="1" applyAlignment="1">
      <alignment vertical="center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49" fontId="3" fillId="0" borderId="4" xfId="18" applyNumberFormat="1" applyFont="1" applyFill="1" applyBorder="1" applyAlignment="1">
      <alignment horizontal="center" vertical="center"/>
      <protection/>
    </xf>
    <xf numFmtId="49" fontId="5" fillId="0" borderId="11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center" wrapText="1"/>
      <protection/>
    </xf>
    <xf numFmtId="4" fontId="5" fillId="0" borderId="11" xfId="18" applyNumberFormat="1" applyFont="1" applyFill="1" applyBorder="1" applyAlignment="1">
      <alignment horizontal="right" vertical="center" wrapText="1"/>
      <protection/>
    </xf>
    <xf numFmtId="4" fontId="32" fillId="0" borderId="1" xfId="18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8" xfId="0" applyFont="1" applyFill="1" applyBorder="1" applyAlignment="1">
      <alignment horizontal="center" vertical="center"/>
    </xf>
    <xf numFmtId="1" fontId="32" fillId="0" borderId="5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1" fontId="32" fillId="0" borderId="6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34" fillId="0" borderId="7" xfId="0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vertical="center"/>
    </xf>
    <xf numFmtId="4" fontId="60" fillId="0" borderId="0" xfId="0" applyNumberFormat="1" applyFont="1" applyFill="1" applyAlignment="1">
      <alignment/>
    </xf>
    <xf numFmtId="0" fontId="34" fillId="0" borderId="1" xfId="0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/>
    </xf>
    <xf numFmtId="0" fontId="33" fillId="0" borderId="1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/>
    </xf>
    <xf numFmtId="4" fontId="33" fillId="0" borderId="3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4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" fontId="32" fillId="0" borderId="4" xfId="18" applyNumberFormat="1" applyFont="1" applyFill="1" applyBorder="1" applyAlignment="1">
      <alignment vertical="center"/>
      <protection/>
    </xf>
    <xf numFmtId="0" fontId="12" fillId="0" borderId="4" xfId="0" applyFont="1" applyFill="1" applyBorder="1" applyAlignment="1">
      <alignment vertical="center"/>
    </xf>
    <xf numFmtId="0" fontId="34" fillId="0" borderId="1" xfId="18" applyFont="1" applyFill="1" applyBorder="1" applyAlignment="1">
      <alignment vertical="center" wrapText="1"/>
      <protection/>
    </xf>
    <xf numFmtId="4" fontId="34" fillId="0" borderId="1" xfId="18" applyNumberFormat="1" applyFont="1" applyFill="1" applyBorder="1" applyAlignment="1">
      <alignment vertical="center" wrapText="1"/>
      <protection/>
    </xf>
    <xf numFmtId="4" fontId="34" fillId="0" borderId="4" xfId="18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" xfId="18" applyFont="1" applyFill="1" applyBorder="1" applyAlignment="1">
      <alignment vertical="center" wrapText="1"/>
      <protection/>
    </xf>
    <xf numFmtId="4" fontId="33" fillId="0" borderId="1" xfId="18" applyNumberFormat="1" applyFont="1" applyFill="1" applyBorder="1" applyAlignment="1">
      <alignment vertical="center" wrapText="1"/>
      <protection/>
    </xf>
    <xf numFmtId="4" fontId="33" fillId="0" borderId="4" xfId="18" applyNumberFormat="1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vertical="center"/>
    </xf>
    <xf numFmtId="2" fontId="32" fillId="0" borderId="4" xfId="18" applyNumberFormat="1" applyFont="1" applyFill="1" applyBorder="1" applyAlignment="1">
      <alignment vertical="center" wrapText="1"/>
      <protection/>
    </xf>
    <xf numFmtId="0" fontId="32" fillId="0" borderId="4" xfId="18" applyFont="1" applyFill="1" applyBorder="1" applyAlignment="1">
      <alignment vertical="center" wrapText="1"/>
      <protection/>
    </xf>
    <xf numFmtId="0" fontId="34" fillId="0" borderId="4" xfId="18" applyFont="1" applyFill="1" applyBorder="1" applyAlignment="1">
      <alignment vertical="center" wrapText="1"/>
      <protection/>
    </xf>
    <xf numFmtId="0" fontId="55" fillId="0" borderId="0" xfId="0" applyFont="1" applyFill="1" applyAlignment="1">
      <alignment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4" xfId="18" applyFont="1" applyFill="1" applyBorder="1" applyAlignment="1">
      <alignment vertical="center" wrapText="1"/>
      <protection/>
    </xf>
    <xf numFmtId="0" fontId="37" fillId="0" borderId="0" xfId="0" applyFont="1" applyFill="1" applyAlignment="1">
      <alignment vertical="center"/>
    </xf>
    <xf numFmtId="0" fontId="32" fillId="0" borderId="7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9" fillId="0" borderId="0" xfId="19" applyFont="1" applyFill="1" applyBorder="1" applyAlignment="1">
      <alignment horizontal="center" vertical="center" wrapText="1"/>
      <protection/>
    </xf>
    <xf numFmtId="49" fontId="5" fillId="0" borderId="5" xfId="18" applyNumberFormat="1" applyFont="1" applyFill="1" applyBorder="1" applyAlignment="1">
      <alignment horizontal="center" vertical="center"/>
      <protection/>
    </xf>
    <xf numFmtId="4" fontId="62" fillId="0" borderId="0" xfId="0" applyNumberFormat="1" applyFont="1" applyAlignment="1">
      <alignment/>
    </xf>
    <xf numFmtId="4" fontId="39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Alignment="1">
      <alignment horizontal="center"/>
      <protection/>
    </xf>
    <xf numFmtId="49" fontId="15" fillId="0" borderId="0" xfId="18" applyNumberFormat="1" applyFont="1" applyFill="1" applyAlignment="1">
      <alignment horizontal="left"/>
      <protection/>
    </xf>
    <xf numFmtId="0" fontId="35" fillId="0" borderId="0" xfId="19" applyFont="1" applyFill="1" applyAlignment="1">
      <alignment vertical="center"/>
      <protection/>
    </xf>
    <xf numFmtId="0" fontId="5" fillId="0" borderId="8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horizontal="center" vertical="center"/>
      <protection/>
    </xf>
    <xf numFmtId="4" fontId="3" fillId="0" borderId="2" xfId="18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10" xfId="18" applyFont="1" applyFill="1" applyBorder="1" applyAlignment="1">
      <alignment horizontal="center" vertical="center"/>
      <protection/>
    </xf>
    <xf numFmtId="49" fontId="15" fillId="0" borderId="0" xfId="0" applyNumberFormat="1" applyFont="1" applyFill="1" applyAlignment="1">
      <alignment/>
    </xf>
    <xf numFmtId="49" fontId="17" fillId="0" borderId="0" xfId="18" applyNumberFormat="1" applyFont="1" applyFill="1" applyBorder="1" applyAlignment="1">
      <alignment horizontal="center"/>
      <protection/>
    </xf>
    <xf numFmtId="4" fontId="17" fillId="0" borderId="0" xfId="18" applyNumberFormat="1" applyFont="1" applyFill="1" applyBorder="1" applyAlignment="1">
      <alignment horizontal="right"/>
      <protection/>
    </xf>
    <xf numFmtId="0" fontId="3" fillId="0" borderId="4" xfId="18" applyFont="1" applyFill="1" applyBorder="1" applyAlignment="1">
      <alignment horizontal="center" vertical="center"/>
      <protection/>
    </xf>
    <xf numFmtId="0" fontId="5" fillId="0" borderId="2" xfId="18" applyFont="1" applyFill="1" applyBorder="1" applyAlignment="1">
      <alignment horizontal="center" vertical="center"/>
      <protection/>
    </xf>
    <xf numFmtId="4" fontId="64" fillId="0" borderId="0" xfId="19" applyNumberFormat="1" applyFont="1" applyFill="1" applyAlignment="1">
      <alignment horizontal="right" vertical="center"/>
      <protection/>
    </xf>
    <xf numFmtId="4" fontId="39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4" xfId="18" applyNumberFormat="1" applyFont="1" applyFill="1" applyBorder="1" applyAlignment="1">
      <alignment horizontal="right" vertical="top"/>
      <protection/>
    </xf>
    <xf numFmtId="0" fontId="5" fillId="0" borderId="1" xfId="18" applyFont="1" applyFill="1" applyBorder="1" applyAlignment="1">
      <alignment horizontal="center" vertical="center"/>
      <protection/>
    </xf>
    <xf numFmtId="4" fontId="3" fillId="2" borderId="0" xfId="18" applyNumberFormat="1" applyFont="1" applyFill="1" applyBorder="1" applyAlignment="1">
      <alignment vertical="center"/>
      <protection/>
    </xf>
    <xf numFmtId="0" fontId="3" fillId="2" borderId="0" xfId="18" applyFont="1" applyFill="1" applyBorder="1" applyAlignment="1">
      <alignment horizontal="center" vertical="center"/>
      <protection/>
    </xf>
    <xf numFmtId="1" fontId="20" fillId="2" borderId="0" xfId="18" applyNumberFormat="1" applyFont="1" applyFill="1" applyBorder="1" applyAlignment="1">
      <alignment horizontal="center" vertical="center"/>
      <protection/>
    </xf>
    <xf numFmtId="4" fontId="25" fillId="2" borderId="0" xfId="18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" fontId="15" fillId="0" borderId="0" xfId="0" applyNumberFormat="1" applyFont="1" applyFill="1" applyAlignment="1">
      <alignment/>
    </xf>
    <xf numFmtId="0" fontId="34" fillId="0" borderId="5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/>
    </xf>
    <xf numFmtId="4" fontId="34" fillId="0" borderId="6" xfId="0" applyNumberFormat="1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" fontId="32" fillId="0" borderId="13" xfId="0" applyNumberFormat="1" applyFont="1" applyFill="1" applyBorder="1" applyAlignment="1">
      <alignment vertical="center" wrapText="1"/>
    </xf>
    <xf numFmtId="4" fontId="32" fillId="0" borderId="6" xfId="0" applyNumberFormat="1" applyFont="1" applyFill="1" applyBorder="1" applyAlignment="1">
      <alignment vertical="center" wrapText="1"/>
    </xf>
    <xf numFmtId="4" fontId="32" fillId="0" borderId="3" xfId="0" applyNumberFormat="1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vertical="center" wrapText="1"/>
    </xf>
    <xf numFmtId="4" fontId="57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2" fillId="0" borderId="4" xfId="0" applyFont="1" applyFill="1" applyBorder="1" applyAlignment="1">
      <alignment vertical="center" wrapText="1"/>
    </xf>
    <xf numFmtId="4" fontId="34" fillId="0" borderId="1" xfId="18" applyNumberFormat="1" applyFont="1" applyFill="1" applyBorder="1" applyAlignment="1">
      <alignment vertical="center"/>
      <protection/>
    </xf>
    <xf numFmtId="0" fontId="12" fillId="0" borderId="8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2" fillId="0" borderId="0" xfId="18" applyFont="1" applyFill="1" applyBorder="1" applyAlignment="1">
      <alignment vertical="center" wrapText="1"/>
      <protection/>
    </xf>
    <xf numFmtId="49" fontId="32" fillId="0" borderId="2" xfId="18" applyNumberFormat="1" applyFont="1" applyFill="1" applyBorder="1" applyAlignment="1">
      <alignment horizontal="left" vertical="center" wrapText="1"/>
      <protection/>
    </xf>
    <xf numFmtId="4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/>
    </xf>
    <xf numFmtId="4" fontId="65" fillId="0" borderId="0" xfId="0" applyNumberFormat="1" applyFont="1" applyFill="1" applyAlignment="1">
      <alignment/>
    </xf>
    <xf numFmtId="0" fontId="3" fillId="0" borderId="14" xfId="18" applyFont="1" applyFill="1" applyBorder="1" applyAlignment="1">
      <alignment horizontal="center" vertical="center"/>
      <protection/>
    </xf>
    <xf numFmtId="0" fontId="5" fillId="0" borderId="5" xfId="18" applyFont="1" applyFill="1" applyBorder="1" applyAlignment="1">
      <alignment horizontal="center" vertical="center"/>
      <protection/>
    </xf>
    <xf numFmtId="0" fontId="5" fillId="0" borderId="14" xfId="18" applyFont="1" applyFill="1" applyBorder="1" applyAlignment="1">
      <alignment horizontal="center" vertical="center"/>
      <protection/>
    </xf>
    <xf numFmtId="4" fontId="5" fillId="0" borderId="4" xfId="18" applyNumberFormat="1" applyFont="1" applyFill="1" applyBorder="1" applyAlignment="1">
      <alignment horizontal="right" vertical="top"/>
      <protection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5" fillId="0" borderId="1" xfId="18" applyNumberFormat="1" applyFont="1" applyFill="1" applyBorder="1" applyAlignment="1">
      <alignment horizontal="left" vertical="center"/>
      <protection/>
    </xf>
    <xf numFmtId="49" fontId="5" fillId="0" borderId="13" xfId="18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/>
    </xf>
    <xf numFmtId="4" fontId="34" fillId="0" borderId="13" xfId="0" applyNumberFormat="1" applyFont="1" applyFill="1" applyBorder="1" applyAlignment="1">
      <alignment vertical="center"/>
    </xf>
    <xf numFmtId="4" fontId="32" fillId="3" borderId="1" xfId="0" applyNumberFormat="1" applyFont="1" applyFill="1" applyBorder="1" applyAlignment="1">
      <alignment vertical="center" wrapText="1"/>
    </xf>
    <xf numFmtId="4" fontId="32" fillId="3" borderId="4" xfId="0" applyNumberFormat="1" applyFont="1" applyFill="1" applyBorder="1" applyAlignment="1">
      <alignment vertical="center" wrapText="1"/>
    </xf>
    <xf numFmtId="4" fontId="32" fillId="3" borderId="1" xfId="18" applyNumberFormat="1" applyFont="1" applyFill="1" applyBorder="1" applyAlignment="1">
      <alignment vertical="center"/>
      <protection/>
    </xf>
    <xf numFmtId="4" fontId="32" fillId="3" borderId="4" xfId="18" applyNumberFormat="1" applyFont="1" applyFill="1" applyBorder="1" applyAlignment="1">
      <alignment vertical="center"/>
      <protection/>
    </xf>
    <xf numFmtId="0" fontId="32" fillId="3" borderId="1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 wrapText="1"/>
    </xf>
    <xf numFmtId="4" fontId="32" fillId="3" borderId="6" xfId="0" applyNumberFormat="1" applyFont="1" applyFill="1" applyBorder="1" applyAlignment="1">
      <alignment vertical="center" wrapText="1"/>
    </xf>
    <xf numFmtId="0" fontId="59" fillId="0" borderId="0" xfId="18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19" applyFont="1" applyFill="1" applyAlignment="1">
      <alignment horizontal="center"/>
      <protection/>
    </xf>
    <xf numFmtId="0" fontId="59" fillId="0" borderId="0" xfId="23" applyFont="1" applyFill="1" applyAlignment="1">
      <alignment horizontal="left"/>
      <protection/>
    </xf>
    <xf numFmtId="0" fontId="7" fillId="0" borderId="0" xfId="23" applyFont="1" applyFill="1" applyAlignment="1">
      <alignment horizontal="left"/>
      <protection/>
    </xf>
    <xf numFmtId="0" fontId="3" fillId="0" borderId="0" xfId="19" applyFont="1" applyFill="1">
      <alignment/>
      <protection/>
    </xf>
    <xf numFmtId="49" fontId="3" fillId="0" borderId="0" xfId="19" applyNumberFormat="1" applyFont="1" applyFill="1" applyAlignment="1">
      <alignment horizontal="center"/>
      <protection/>
    </xf>
    <xf numFmtId="4" fontId="3" fillId="0" borderId="0" xfId="18" applyNumberFormat="1" applyFont="1" applyFill="1" applyBorder="1" applyAlignment="1">
      <alignment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1" fontId="20" fillId="0" borderId="0" xfId="18" applyNumberFormat="1" applyFont="1" applyFill="1" applyBorder="1" applyAlignment="1">
      <alignment horizontal="center" vertical="center"/>
      <protection/>
    </xf>
    <xf numFmtId="4" fontId="25" fillId="0" borderId="0" xfId="18" applyNumberFormat="1" applyFont="1" applyFill="1" applyBorder="1" applyAlignment="1">
      <alignment vertical="center"/>
      <protection/>
    </xf>
    <xf numFmtId="49" fontId="3" fillId="0" borderId="10" xfId="18" applyNumberFormat="1" applyFont="1" applyFill="1" applyBorder="1" applyAlignment="1">
      <alignment horizontal="center" vertical="center"/>
      <protection/>
    </xf>
    <xf numFmtId="0" fontId="9" fillId="0" borderId="0" xfId="22" applyFont="1" applyFill="1" applyBorder="1">
      <alignment/>
      <protection/>
    </xf>
    <xf numFmtId="0" fontId="32" fillId="0" borderId="0" xfId="22" applyFont="1" applyFill="1">
      <alignment/>
      <protection/>
    </xf>
    <xf numFmtId="4" fontId="2" fillId="0" borderId="0" xfId="22" applyNumberFormat="1" applyFont="1" applyFill="1">
      <alignment/>
      <protection/>
    </xf>
    <xf numFmtId="0" fontId="28" fillId="0" borderId="0" xfId="19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32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7" fillId="0" borderId="0" xfId="19" applyFont="1" applyFill="1" applyAlignment="1">
      <alignment horizontal="center"/>
      <protection/>
    </xf>
    <xf numFmtId="0" fontId="9" fillId="0" borderId="8" xfId="22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4" fontId="9" fillId="0" borderId="0" xfId="19" applyNumberFormat="1" applyFont="1" applyFill="1" applyBorder="1">
      <alignment/>
      <protection/>
    </xf>
    <xf numFmtId="0" fontId="9" fillId="0" borderId="3" xfId="22" applyFont="1" applyFill="1" applyBorder="1" applyAlignment="1">
      <alignment horizontal="center" vertical="top"/>
      <protection/>
    </xf>
    <xf numFmtId="0" fontId="3" fillId="0" borderId="3" xfId="19" applyFont="1" applyFill="1" applyBorder="1" applyAlignment="1">
      <alignment horizontal="center" vertical="top" wrapText="1"/>
      <protection/>
    </xf>
    <xf numFmtId="4" fontId="25" fillId="0" borderId="0" xfId="19" applyNumberFormat="1" applyFont="1" applyFill="1" applyBorder="1" applyAlignment="1">
      <alignment horizontal="right" vertical="center" wrapText="1"/>
      <protection/>
    </xf>
    <xf numFmtId="4" fontId="2" fillId="0" borderId="0" xfId="22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56" fillId="0" borderId="1" xfId="22" applyFont="1" applyFill="1" applyBorder="1" applyAlignment="1">
      <alignment horizontal="left" vertical="top"/>
      <protection/>
    </xf>
    <xf numFmtId="0" fontId="9" fillId="0" borderId="13" xfId="19" applyFont="1" applyFill="1" applyBorder="1" applyAlignment="1">
      <alignment horizontal="center" vertical="top" wrapText="1"/>
      <protection/>
    </xf>
    <xf numFmtId="0" fontId="26" fillId="0" borderId="13" xfId="19" applyFont="1" applyFill="1" applyBorder="1" applyAlignment="1">
      <alignment horizontal="center" vertical="top" wrapText="1"/>
      <protection/>
    </xf>
    <xf numFmtId="4" fontId="5" fillId="0" borderId="4" xfId="19" applyNumberFormat="1" applyFont="1" applyFill="1" applyBorder="1" applyAlignment="1">
      <alignment horizontal="right" vertical="center" wrapText="1"/>
      <protection/>
    </xf>
    <xf numFmtId="0" fontId="12" fillId="0" borderId="8" xfId="22" applyFont="1" applyFill="1" applyBorder="1" applyAlignment="1">
      <alignment horizontal="center" vertical="center"/>
      <protection/>
    </xf>
    <xf numFmtId="0" fontId="12" fillId="0" borderId="2" xfId="19" applyFont="1" applyFill="1" applyBorder="1" applyAlignment="1">
      <alignment vertical="center" wrapText="1"/>
      <protection/>
    </xf>
    <xf numFmtId="4" fontId="9" fillId="0" borderId="0" xfId="22" applyNumberFormat="1" applyFont="1" applyFill="1" applyBorder="1" applyAlignment="1">
      <alignment vertical="center" wrapText="1"/>
      <protection/>
    </xf>
    <xf numFmtId="0" fontId="26" fillId="0" borderId="5" xfId="0" applyFont="1" applyFill="1" applyBorder="1" applyAlignment="1">
      <alignment vertical="center"/>
    </xf>
    <xf numFmtId="4" fontId="3" fillId="0" borderId="5" xfId="19" applyNumberFormat="1" applyFont="1" applyFill="1" applyBorder="1" applyAlignment="1">
      <alignment horizontal="center" vertical="center" wrapText="1"/>
      <protection/>
    </xf>
    <xf numFmtId="4" fontId="32" fillId="0" borderId="0" xfId="0" applyNumberFormat="1" applyFont="1" applyFill="1" applyBorder="1" applyAlignment="1">
      <alignment vertical="center"/>
    </xf>
    <xf numFmtId="0" fontId="9" fillId="0" borderId="9" xfId="22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vertical="center" wrapText="1"/>
    </xf>
    <xf numFmtId="4" fontId="9" fillId="0" borderId="5" xfId="22" applyNumberFormat="1" applyFont="1" applyFill="1" applyBorder="1" applyAlignment="1">
      <alignment vertical="center"/>
      <protection/>
    </xf>
    <xf numFmtId="0" fontId="26" fillId="0" borderId="10" xfId="0" applyFont="1" applyFill="1" applyBorder="1" applyAlignment="1">
      <alignment vertical="center"/>
    </xf>
    <xf numFmtId="4" fontId="3" fillId="0" borderId="10" xfId="19" applyNumberFormat="1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center"/>
      <protection/>
    </xf>
    <xf numFmtId="4" fontId="9" fillId="0" borderId="6" xfId="22" applyNumberFormat="1" applyFont="1" applyFill="1" applyBorder="1" applyAlignment="1">
      <alignment vertical="center"/>
      <protection/>
    </xf>
    <xf numFmtId="0" fontId="26" fillId="0" borderId="6" xfId="0" applyFont="1" applyFill="1" applyBorder="1" applyAlignment="1">
      <alignment vertical="center"/>
    </xf>
    <xf numFmtId="4" fontId="3" fillId="0" borderId="6" xfId="19" applyNumberFormat="1" applyFont="1" applyFill="1" applyBorder="1" applyAlignment="1">
      <alignment horizontal="center" vertical="center" wrapText="1"/>
      <protection/>
    </xf>
    <xf numFmtId="4" fontId="3" fillId="0" borderId="3" xfId="19" applyNumberFormat="1" applyFont="1" applyFill="1" applyBorder="1" applyAlignment="1">
      <alignment horizontal="center" vertical="center" wrapText="1"/>
      <protection/>
    </xf>
    <xf numFmtId="0" fontId="9" fillId="0" borderId="5" xfId="19" applyFont="1" applyFill="1" applyBorder="1" applyAlignment="1">
      <alignment vertical="center" wrapText="1"/>
      <protection/>
    </xf>
    <xf numFmtId="4" fontId="11" fillId="0" borderId="0" xfId="0" applyNumberFormat="1" applyFont="1" applyFill="1" applyBorder="1" applyAlignment="1">
      <alignment vertical="center"/>
    </xf>
    <xf numFmtId="0" fontId="9" fillId="0" borderId="13" xfId="22" applyFont="1" applyFill="1" applyBorder="1" applyAlignment="1">
      <alignment vertical="center" wrapText="1"/>
      <protection/>
    </xf>
    <xf numFmtId="4" fontId="3" fillId="0" borderId="3" xfId="19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4" xfId="22" applyNumberFormat="1" applyFont="1" applyFill="1" applyBorder="1" applyAlignment="1">
      <alignment vertical="center" wrapText="1"/>
      <protection/>
    </xf>
    <xf numFmtId="4" fontId="9" fillId="0" borderId="10" xfId="22" applyNumberFormat="1" applyFont="1" applyFill="1" applyBorder="1" applyAlignment="1">
      <alignment vertical="center"/>
      <protection/>
    </xf>
    <xf numFmtId="4" fontId="9" fillId="0" borderId="1" xfId="22" applyNumberFormat="1" applyFont="1" applyFill="1" applyBorder="1" applyAlignment="1">
      <alignment vertical="center" wrapText="1"/>
      <protection/>
    </xf>
    <xf numFmtId="0" fontId="43" fillId="0" borderId="0" xfId="0" applyFont="1" applyFill="1" applyAlignment="1">
      <alignment wrapText="1"/>
    </xf>
    <xf numFmtId="4" fontId="71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0" borderId="0" xfId="19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3" fillId="4" borderId="6" xfId="19" applyNumberFormat="1" applyFont="1" applyFill="1" applyBorder="1" applyAlignment="1">
      <alignment horizontal="center" vertical="center" wrapText="1"/>
      <protection/>
    </xf>
    <xf numFmtId="4" fontId="3" fillId="4" borderId="3" xfId="19" applyNumberFormat="1" applyFont="1" applyFill="1" applyBorder="1" applyAlignment="1">
      <alignment horizontal="center" vertical="center" wrapText="1"/>
      <protection/>
    </xf>
    <xf numFmtId="49" fontId="5" fillId="0" borderId="9" xfId="18" applyNumberFormat="1" applyFont="1" applyFill="1" applyBorder="1" applyAlignment="1">
      <alignment horizontal="center" vertical="center"/>
      <protection/>
    </xf>
    <xf numFmtId="49" fontId="3" fillId="0" borderId="5" xfId="18" applyNumberFormat="1" applyFont="1" applyFill="1" applyBorder="1" applyAlignment="1">
      <alignment horizontal="center" vertical="center"/>
      <protection/>
    </xf>
    <xf numFmtId="49" fontId="3" fillId="0" borderId="6" xfId="1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32" fillId="3" borderId="3" xfId="0" applyNumberFormat="1" applyFont="1" applyFill="1" applyBorder="1" applyAlignment="1">
      <alignment vertical="center" wrapText="1"/>
    </xf>
    <xf numFmtId="4" fontId="32" fillId="3" borderId="1" xfId="0" applyNumberFormat="1" applyFont="1" applyFill="1" applyBorder="1" applyAlignment="1">
      <alignment vertical="center"/>
    </xf>
    <xf numFmtId="0" fontId="32" fillId="3" borderId="4" xfId="18" applyFont="1" applyFill="1" applyBorder="1" applyAlignment="1">
      <alignment vertical="center" wrapText="1"/>
      <protection/>
    </xf>
    <xf numFmtId="4" fontId="32" fillId="3" borderId="13" xfId="0" applyNumberFormat="1" applyFont="1" applyFill="1" applyBorder="1" applyAlignment="1">
      <alignment vertical="center" wrapText="1"/>
    </xf>
    <xf numFmtId="49" fontId="13" fillId="0" borderId="0" xfId="18" applyNumberFormat="1" applyFont="1" applyFill="1">
      <alignment/>
      <protection/>
    </xf>
    <xf numFmtId="49" fontId="13" fillId="0" borderId="0" xfId="18" applyNumberFormat="1" applyFont="1" applyFill="1" applyBorder="1" applyAlignment="1">
      <alignment horizontal="left" vertical="center"/>
      <protection/>
    </xf>
    <xf numFmtId="49" fontId="38" fillId="0" borderId="0" xfId="21" applyNumberFormat="1" applyFont="1" applyFill="1" applyBorder="1" applyAlignment="1">
      <alignment horizontal="center"/>
      <protection/>
    </xf>
    <xf numFmtId="4" fontId="38" fillId="0" borderId="0" xfId="21" applyNumberFormat="1" applyFont="1" applyFill="1" applyAlignment="1">
      <alignment horizontal="right"/>
      <protection/>
    </xf>
    <xf numFmtId="0" fontId="30" fillId="0" borderId="0" xfId="18" applyFont="1" applyFill="1">
      <alignment/>
      <protection/>
    </xf>
    <xf numFmtId="4" fontId="13" fillId="0" borderId="0" xfId="18" applyNumberFormat="1" applyFont="1" applyFill="1" applyBorder="1" applyAlignment="1">
      <alignment vertical="center"/>
      <protection/>
    </xf>
    <xf numFmtId="4" fontId="30" fillId="0" borderId="0" xfId="0" applyNumberFormat="1" applyFont="1" applyFill="1" applyAlignment="1">
      <alignment vertical="center"/>
    </xf>
    <xf numFmtId="0" fontId="32" fillId="3" borderId="6" xfId="0" applyFont="1" applyFill="1" applyBorder="1" applyAlignment="1">
      <alignment wrapText="1"/>
    </xf>
    <xf numFmtId="4" fontId="9" fillId="0" borderId="0" xfId="19" applyNumberFormat="1" applyFont="1" applyFill="1" applyBorder="1" applyAlignment="1">
      <alignment vertical="center"/>
      <protection/>
    </xf>
    <xf numFmtId="4" fontId="3" fillId="0" borderId="0" xfId="19" applyNumberFormat="1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3" fillId="0" borderId="0" xfId="19" applyNumberFormat="1" applyFont="1" applyFill="1" applyBorder="1">
      <alignment/>
      <protection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19" applyNumberFormat="1" applyFont="1" applyFill="1" applyBorder="1">
      <alignment/>
      <protection/>
    </xf>
    <xf numFmtId="4" fontId="68" fillId="0" borderId="0" xfId="19" applyNumberFormat="1" applyFont="1" applyFill="1" applyBorder="1">
      <alignment/>
      <protection/>
    </xf>
    <xf numFmtId="4" fontId="40" fillId="0" borderId="0" xfId="19" applyNumberFormat="1" applyFont="1" applyFill="1" applyBorder="1">
      <alignment/>
      <protection/>
    </xf>
    <xf numFmtId="4" fontId="22" fillId="0" borderId="0" xfId="19" applyNumberFormat="1" applyFont="1" applyFill="1" applyBorder="1">
      <alignment/>
      <protection/>
    </xf>
    <xf numFmtId="4" fontId="20" fillId="0" borderId="0" xfId="19" applyNumberFormat="1" applyFont="1" applyFill="1" applyBorder="1">
      <alignment/>
      <protection/>
    </xf>
    <xf numFmtId="4" fontId="2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3" fillId="0" borderId="0" xfId="19" applyNumberFormat="1" applyFont="1" applyFill="1" applyBorder="1">
      <alignment/>
      <protection/>
    </xf>
    <xf numFmtId="4" fontId="21" fillId="0" borderId="0" xfId="19" applyNumberFormat="1" applyFont="1" applyFill="1" applyBorder="1">
      <alignment/>
      <protection/>
    </xf>
    <xf numFmtId="4" fontId="21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41" fillId="0" borderId="0" xfId="18" applyNumberFormat="1" applyFont="1" applyFill="1" applyBorder="1">
      <alignment/>
      <protection/>
    </xf>
    <xf numFmtId="4" fontId="22" fillId="0" borderId="0" xfId="18" applyNumberFormat="1" applyFont="1" applyFill="1" applyBorder="1">
      <alignment/>
      <protection/>
    </xf>
    <xf numFmtId="4" fontId="40" fillId="0" borderId="0" xfId="18" applyNumberFormat="1" applyFont="1" applyFill="1" applyBorder="1">
      <alignment/>
      <protection/>
    </xf>
    <xf numFmtId="4" fontId="21" fillId="0" borderId="0" xfId="18" applyNumberFormat="1" applyFont="1" applyFill="1" applyBorder="1">
      <alignment/>
      <protection/>
    </xf>
    <xf numFmtId="4" fontId="47" fillId="0" borderId="0" xfId="18" applyNumberFormat="1" applyFont="1" applyFill="1" applyBorder="1">
      <alignment/>
      <protection/>
    </xf>
    <xf numFmtId="4" fontId="25" fillId="0" borderId="0" xfId="18" applyNumberFormat="1" applyFont="1" applyFill="1" applyBorder="1">
      <alignment/>
      <protection/>
    </xf>
    <xf numFmtId="4" fontId="39" fillId="0" borderId="0" xfId="18" applyNumberFormat="1" applyFont="1" applyFill="1" applyBorder="1">
      <alignment/>
      <protection/>
    </xf>
    <xf numFmtId="4" fontId="69" fillId="0" borderId="0" xfId="18" applyNumberFormat="1" applyFont="1" applyFill="1" applyBorder="1">
      <alignment/>
      <protection/>
    </xf>
    <xf numFmtId="4" fontId="48" fillId="0" borderId="0" xfId="18" applyNumberFormat="1" applyFont="1" applyFill="1" applyBorder="1">
      <alignment/>
      <protection/>
    </xf>
    <xf numFmtId="4" fontId="39" fillId="0" borderId="0" xfId="18" applyNumberFormat="1" applyFont="1" applyFill="1" applyBorder="1">
      <alignment/>
      <protection/>
    </xf>
    <xf numFmtId="4" fontId="49" fillId="0" borderId="0" xfId="18" applyNumberFormat="1" applyFont="1" applyFill="1" applyBorder="1">
      <alignment/>
      <protection/>
    </xf>
    <xf numFmtId="4" fontId="52" fillId="0" borderId="0" xfId="18" applyNumberFormat="1" applyFont="1" applyFill="1" applyBorder="1">
      <alignment/>
      <protection/>
    </xf>
    <xf numFmtId="4" fontId="29" fillId="0" borderId="0" xfId="18" applyNumberFormat="1" applyFont="1" applyFill="1" applyBorder="1">
      <alignment/>
      <protection/>
    </xf>
    <xf numFmtId="4" fontId="2" fillId="0" borderId="0" xfId="18" applyNumberFormat="1" applyFont="1" applyFill="1" applyBorder="1">
      <alignment/>
      <protection/>
    </xf>
    <xf numFmtId="4" fontId="20" fillId="0" borderId="0" xfId="18" applyNumberFormat="1" applyFont="1" applyFill="1" applyBorder="1">
      <alignment/>
      <protection/>
    </xf>
    <xf numFmtId="4" fontId="5" fillId="0" borderId="0" xfId="18" applyNumberFormat="1" applyFont="1" applyFill="1" applyBorder="1">
      <alignment/>
      <protection/>
    </xf>
    <xf numFmtId="4" fontId="44" fillId="0" borderId="0" xfId="18" applyNumberFormat="1" applyFont="1" applyFill="1" applyBorder="1">
      <alignment/>
      <protection/>
    </xf>
    <xf numFmtId="4" fontId="70" fillId="0" borderId="0" xfId="18" applyNumberFormat="1" applyFont="1" applyFill="1" applyBorder="1">
      <alignment/>
      <protection/>
    </xf>
    <xf numFmtId="4" fontId="23" fillId="0" borderId="0" xfId="18" applyNumberFormat="1" applyFont="1" applyFill="1" applyBorder="1">
      <alignment/>
      <protection/>
    </xf>
    <xf numFmtId="4" fontId="42" fillId="0" borderId="0" xfId="18" applyNumberFormat="1" applyFont="1" applyFill="1" applyBorder="1">
      <alignment/>
      <protection/>
    </xf>
    <xf numFmtId="4" fontId="50" fillId="0" borderId="0" xfId="18" applyNumberFormat="1" applyFont="1" applyFill="1" applyBorder="1">
      <alignment/>
      <protection/>
    </xf>
    <xf numFmtId="4" fontId="51" fillId="0" borderId="0" xfId="18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" fontId="3" fillId="0" borderId="0" xfId="18" applyNumberFormat="1" applyFont="1" applyFill="1" applyBorder="1" applyAlignment="1">
      <alignment horizontal="right" vertical="top"/>
      <protection/>
    </xf>
    <xf numFmtId="4" fontId="23" fillId="0" borderId="0" xfId="18" applyNumberFormat="1" applyFont="1" applyFill="1" applyBorder="1" applyAlignment="1">
      <alignment vertical="center"/>
      <protection/>
    </xf>
    <xf numFmtId="4" fontId="25" fillId="0" borderId="0" xfId="18" applyNumberFormat="1" applyFont="1" applyFill="1" applyBorder="1" applyAlignment="1">
      <alignment vertical="center"/>
      <protection/>
    </xf>
    <xf numFmtId="4" fontId="24" fillId="0" borderId="0" xfId="18" applyNumberFormat="1" applyFont="1" applyFill="1" applyBorder="1">
      <alignment/>
      <protection/>
    </xf>
    <xf numFmtId="4" fontId="2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2" fillId="0" borderId="0" xfId="18" applyNumberFormat="1" applyFont="1" applyFill="1" applyBorder="1" applyAlignment="1">
      <alignment vertical="center"/>
      <protection/>
    </xf>
    <xf numFmtId="4" fontId="72" fillId="0" borderId="0" xfId="18" applyNumberFormat="1" applyFont="1" applyFill="1" applyBorder="1" applyAlignment="1">
      <alignment vertical="center"/>
      <protection/>
    </xf>
    <xf numFmtId="4" fontId="73" fillId="0" borderId="0" xfId="18" applyNumberFormat="1" applyFont="1" applyFill="1" applyBorder="1" applyAlignment="1">
      <alignment vertical="center"/>
      <protection/>
    </xf>
    <xf numFmtId="4" fontId="74" fillId="0" borderId="0" xfId="18" applyNumberFormat="1" applyFont="1" applyFill="1" applyBorder="1" applyAlignment="1">
      <alignment vertical="center"/>
      <protection/>
    </xf>
    <xf numFmtId="4" fontId="30" fillId="0" borderId="0" xfId="0" applyNumberFormat="1" applyFont="1" applyFill="1" applyBorder="1" applyAlignment="1">
      <alignment vertical="center"/>
    </xf>
    <xf numFmtId="4" fontId="3" fillId="0" borderId="0" xfId="18" applyNumberFormat="1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39" fillId="0" borderId="0" xfId="18" applyFont="1" applyFill="1" applyBorder="1">
      <alignment/>
      <protection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4" fontId="62" fillId="0" borderId="0" xfId="0" applyNumberFormat="1" applyFont="1" applyBorder="1" applyAlignment="1">
      <alignment/>
    </xf>
    <xf numFmtId="4" fontId="66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4" fontId="67" fillId="0" borderId="0" xfId="0" applyNumberFormat="1" applyFont="1" applyBorder="1" applyAlignment="1">
      <alignment/>
    </xf>
    <xf numFmtId="0" fontId="32" fillId="0" borderId="8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18" applyFont="1" applyFill="1" applyBorder="1" applyAlignment="1">
      <alignment vertical="center" wrapText="1"/>
      <protection/>
    </xf>
    <xf numFmtId="0" fontId="0" fillId="0" borderId="3" xfId="0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75" fillId="0" borderId="4" xfId="0" applyFont="1" applyFill="1" applyBorder="1" applyAlignment="1">
      <alignment horizontal="center" vertical="center"/>
    </xf>
    <xf numFmtId="4" fontId="75" fillId="0" borderId="4" xfId="0" applyNumberFormat="1" applyFont="1" applyFill="1" applyBorder="1" applyAlignment="1">
      <alignment vertical="center" wrapText="1"/>
    </xf>
    <xf numFmtId="4" fontId="76" fillId="0" borderId="0" xfId="0" applyNumberFormat="1" applyFont="1" applyFill="1" applyBorder="1" applyAlignment="1">
      <alignment/>
    </xf>
  </cellXfs>
  <cellStyles count="14">
    <cellStyle name="Normal" xfId="0"/>
    <cellStyle name="Comma" xfId="15"/>
    <cellStyle name="Comma [0]" xfId="16"/>
    <cellStyle name="Hyperlink" xfId="17"/>
    <cellStyle name="Normalny_Arkusz5" xfId="18"/>
    <cellStyle name="Normalny_Arkusz8" xfId="19"/>
    <cellStyle name="Normalny_Uch.RMK luty" xfId="20"/>
    <cellStyle name="Normalny_Uch.RMK marzec" xfId="21"/>
    <cellStyle name="Normalny_Zał. nr 3A" xfId="22"/>
    <cellStyle name="Normalny_ZPMK luty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3"/>
  <sheetViews>
    <sheetView zoomScale="120" zoomScaleNormal="120" workbookViewId="0" topLeftCell="A331">
      <selection activeCell="I298" sqref="I298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8515625" style="2" customWidth="1"/>
    <col min="6" max="6" width="15.57421875" style="2" customWidth="1"/>
    <col min="7" max="7" width="14.57421875" style="2" customWidth="1"/>
    <col min="8" max="8" width="19.8515625" style="24" customWidth="1"/>
    <col min="9" max="9" width="28.00390625" style="540" customWidth="1"/>
    <col min="10" max="10" width="17.57421875" style="542" customWidth="1"/>
    <col min="11" max="11" width="14.8515625" style="540" customWidth="1"/>
    <col min="12" max="12" width="15.140625" style="540" customWidth="1"/>
    <col min="13" max="13" width="17.28125" style="236" customWidth="1"/>
    <col min="14" max="14" width="10.28125" style="236" customWidth="1"/>
    <col min="15" max="23" width="9.140625" style="236" customWidth="1"/>
    <col min="24" max="16384" width="9.140625" style="2" customWidth="1"/>
  </cols>
  <sheetData>
    <row r="1" spans="1:25" s="49" customFormat="1" ht="23.25" customHeight="1">
      <c r="A1" s="117" t="s">
        <v>257</v>
      </c>
      <c r="B1" s="118"/>
      <c r="C1" s="119"/>
      <c r="D1" s="5"/>
      <c r="E1" s="5"/>
      <c r="F1" s="5"/>
      <c r="G1" s="347" t="s">
        <v>337</v>
      </c>
      <c r="H1" s="273"/>
      <c r="I1" s="524"/>
      <c r="J1" s="525"/>
      <c r="K1" s="524"/>
      <c r="L1" s="524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3"/>
      <c r="Y1" s="3"/>
    </row>
    <row r="2" spans="1:25" s="49" customFormat="1" ht="24" customHeight="1">
      <c r="A2" s="117" t="s">
        <v>82</v>
      </c>
      <c r="B2" s="118"/>
      <c r="C2" s="119"/>
      <c r="D2" s="5"/>
      <c r="E2" s="5"/>
      <c r="F2" s="5"/>
      <c r="G2" s="89"/>
      <c r="H2" s="358" t="s">
        <v>215</v>
      </c>
      <c r="I2" s="524"/>
      <c r="J2" s="525"/>
      <c r="K2" s="524"/>
      <c r="L2" s="524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3"/>
      <c r="Y2" s="3"/>
    </row>
    <row r="3" spans="1:25" s="49" customFormat="1" ht="22.5" customHeight="1">
      <c r="A3" s="117" t="s">
        <v>222</v>
      </c>
      <c r="B3" s="118"/>
      <c r="C3" s="119"/>
      <c r="D3" s="5"/>
      <c r="E3" s="5"/>
      <c r="F3" s="5"/>
      <c r="G3" s="89"/>
      <c r="H3" s="91"/>
      <c r="I3" s="524"/>
      <c r="J3" s="525"/>
      <c r="K3" s="527"/>
      <c r="L3" s="525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3"/>
      <c r="Y3" s="3"/>
    </row>
    <row r="4" spans="1:25" s="49" customFormat="1" ht="12.75" customHeight="1">
      <c r="A4" s="88"/>
      <c r="B4" s="89"/>
      <c r="C4" s="90"/>
      <c r="D4" s="89"/>
      <c r="E4" s="89"/>
      <c r="F4" s="89"/>
      <c r="G4" s="89"/>
      <c r="H4" s="91"/>
      <c r="I4" s="524"/>
      <c r="J4" s="528"/>
      <c r="K4" s="524"/>
      <c r="L4" s="524"/>
      <c r="M4" s="528"/>
      <c r="N4" s="528"/>
      <c r="O4" s="526"/>
      <c r="P4" s="526"/>
      <c r="Q4" s="526"/>
      <c r="R4" s="526"/>
      <c r="S4" s="526"/>
      <c r="T4" s="526"/>
      <c r="U4" s="526"/>
      <c r="V4" s="526"/>
      <c r="W4" s="526"/>
      <c r="X4" s="3"/>
      <c r="Y4" s="3"/>
    </row>
    <row r="5" spans="1:25" ht="12.75" customHeight="1">
      <c r="A5" s="23"/>
      <c r="B5" s="5"/>
      <c r="C5" s="6"/>
      <c r="D5" s="5"/>
      <c r="E5" s="5"/>
      <c r="F5" s="5"/>
      <c r="G5" s="5"/>
      <c r="H5" s="7"/>
      <c r="I5" s="464"/>
      <c r="J5" s="529"/>
      <c r="K5" s="464"/>
      <c r="L5" s="464"/>
      <c r="M5" s="529"/>
      <c r="N5" s="529"/>
      <c r="O5" s="530"/>
      <c r="P5" s="530"/>
      <c r="Q5" s="530"/>
      <c r="R5" s="530"/>
      <c r="S5" s="530"/>
      <c r="T5" s="530"/>
      <c r="U5" s="530"/>
      <c r="V5" s="530"/>
      <c r="W5" s="530"/>
      <c r="X5" s="4"/>
      <c r="Y5" s="4"/>
    </row>
    <row r="6" spans="1:25" ht="14.25" customHeight="1">
      <c r="A6" s="23" t="s">
        <v>161</v>
      </c>
      <c r="B6" s="5"/>
      <c r="C6" s="6"/>
      <c r="D6" s="5"/>
      <c r="E6" s="5"/>
      <c r="F6" s="5"/>
      <c r="G6" s="5"/>
      <c r="H6" s="7"/>
      <c r="I6" s="464"/>
      <c r="J6" s="527"/>
      <c r="K6" s="531"/>
      <c r="L6" s="531"/>
      <c r="M6" s="529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4"/>
      <c r="Y6" s="4"/>
    </row>
    <row r="7" spans="1:25" ht="15" customHeight="1">
      <c r="A7" s="23"/>
      <c r="B7" s="5"/>
      <c r="C7" s="6"/>
      <c r="D7" s="5"/>
      <c r="E7" s="5"/>
      <c r="F7" s="5"/>
      <c r="G7" s="5"/>
      <c r="H7" s="7"/>
      <c r="I7" s="464"/>
      <c r="J7" s="527"/>
      <c r="K7" s="532"/>
      <c r="L7" s="464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4"/>
      <c r="Y7" s="4"/>
    </row>
    <row r="8" spans="1:25" ht="18" customHeight="1">
      <c r="A8" s="5"/>
      <c r="B8" s="5"/>
      <c r="C8" s="6"/>
      <c r="D8" s="5"/>
      <c r="E8" s="5"/>
      <c r="F8" s="5"/>
      <c r="G8" s="5"/>
      <c r="H8" s="7"/>
      <c r="I8" s="464"/>
      <c r="J8" s="527"/>
      <c r="K8" s="533"/>
      <c r="L8" s="464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4"/>
      <c r="Y8" s="4"/>
    </row>
    <row r="9" spans="1:25" ht="16.5" customHeight="1">
      <c r="A9" s="120" t="s">
        <v>83</v>
      </c>
      <c r="B9" s="118"/>
      <c r="C9" s="119"/>
      <c r="D9" s="5"/>
      <c r="E9" s="5"/>
      <c r="F9" s="5"/>
      <c r="G9" s="5"/>
      <c r="H9" s="7"/>
      <c r="I9" s="464"/>
      <c r="J9" s="527"/>
      <c r="K9" s="464"/>
      <c r="L9" s="464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4"/>
      <c r="Y9" s="4"/>
    </row>
    <row r="10" spans="1:25" ht="14.25" customHeight="1">
      <c r="A10" s="120" t="s">
        <v>153</v>
      </c>
      <c r="B10" s="118"/>
      <c r="C10" s="119"/>
      <c r="D10" s="5"/>
      <c r="E10" s="5"/>
      <c r="F10" s="5"/>
      <c r="G10" s="5"/>
      <c r="H10" s="7"/>
      <c r="I10" s="464"/>
      <c r="J10" s="528"/>
      <c r="K10" s="464"/>
      <c r="L10" s="464"/>
      <c r="M10" s="530"/>
      <c r="N10" s="528"/>
      <c r="O10" s="530"/>
      <c r="P10" s="530"/>
      <c r="Q10" s="530"/>
      <c r="R10" s="530"/>
      <c r="S10" s="530"/>
      <c r="T10" s="530"/>
      <c r="U10" s="530"/>
      <c r="V10" s="530"/>
      <c r="W10" s="530"/>
      <c r="X10" s="4"/>
      <c r="Y10" s="4"/>
    </row>
    <row r="11" spans="1:25" ht="16.5" customHeight="1">
      <c r="A11" s="120" t="s">
        <v>154</v>
      </c>
      <c r="B11" s="118"/>
      <c r="C11" s="119"/>
      <c r="D11" s="5"/>
      <c r="E11" s="5"/>
      <c r="F11" s="5"/>
      <c r="G11" s="5"/>
      <c r="H11" s="7"/>
      <c r="I11" s="464"/>
      <c r="J11" s="529"/>
      <c r="K11" s="464"/>
      <c r="L11" s="464"/>
      <c r="M11" s="530"/>
      <c r="N11" s="529"/>
      <c r="O11" s="530"/>
      <c r="P11" s="530"/>
      <c r="Q11" s="530"/>
      <c r="R11" s="530"/>
      <c r="S11" s="530"/>
      <c r="T11" s="530"/>
      <c r="U11" s="530"/>
      <c r="V11" s="530"/>
      <c r="W11" s="530"/>
      <c r="X11" s="4"/>
      <c r="Y11" s="4"/>
    </row>
    <row r="12" spans="1:25" ht="14.25" customHeight="1">
      <c r="A12" s="120"/>
      <c r="B12" s="118"/>
      <c r="C12" s="119"/>
      <c r="D12" s="5"/>
      <c r="E12" s="5"/>
      <c r="F12" s="5"/>
      <c r="G12" s="5"/>
      <c r="H12" s="7"/>
      <c r="I12" s="464"/>
      <c r="J12" s="527"/>
      <c r="K12" s="531"/>
      <c r="L12" s="531"/>
      <c r="M12" s="531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4"/>
      <c r="Y12" s="4"/>
    </row>
    <row r="13" spans="1:25" ht="15" customHeight="1">
      <c r="A13" s="86"/>
      <c r="B13" s="32"/>
      <c r="C13" s="16"/>
      <c r="D13" s="16"/>
      <c r="E13" s="5"/>
      <c r="F13" s="5"/>
      <c r="G13" s="5"/>
      <c r="H13" s="7"/>
      <c r="I13" s="464"/>
      <c r="J13" s="527"/>
      <c r="K13" s="532"/>
      <c r="L13" s="464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4"/>
      <c r="Y13" s="4"/>
    </row>
    <row r="14" spans="1:25" s="28" customFormat="1" ht="15.75">
      <c r="A14" s="8"/>
      <c r="B14" s="8"/>
      <c r="C14" s="31"/>
      <c r="D14" s="8"/>
      <c r="E14" s="31" t="s">
        <v>35</v>
      </c>
      <c r="F14" s="8"/>
      <c r="G14" s="8"/>
      <c r="H14" s="9"/>
      <c r="I14" s="534"/>
      <c r="J14" s="534"/>
      <c r="K14" s="535"/>
      <c r="L14" s="534"/>
      <c r="M14" s="536"/>
      <c r="N14" s="537"/>
      <c r="O14" s="361"/>
      <c r="P14" s="361"/>
      <c r="Q14" s="361"/>
      <c r="R14" s="361"/>
      <c r="S14" s="361"/>
      <c r="T14" s="361"/>
      <c r="U14" s="361"/>
      <c r="V14" s="361"/>
      <c r="W14" s="361"/>
      <c r="X14" s="1"/>
      <c r="Y14" s="1"/>
    </row>
    <row r="15" spans="1:25" s="28" customFormat="1" ht="15.75">
      <c r="A15" s="8"/>
      <c r="B15" s="8"/>
      <c r="C15" s="31"/>
      <c r="D15" s="8"/>
      <c r="E15" s="31"/>
      <c r="F15" s="8"/>
      <c r="G15" s="8"/>
      <c r="H15" s="9"/>
      <c r="I15" s="534"/>
      <c r="J15" s="534"/>
      <c r="K15" s="535"/>
      <c r="L15" s="534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1"/>
      <c r="Y15" s="1"/>
    </row>
    <row r="16" spans="1:25" ht="18.75">
      <c r="A16" s="441" t="s">
        <v>162</v>
      </c>
      <c r="B16" s="442"/>
      <c r="C16" s="442"/>
      <c r="D16" s="442"/>
      <c r="E16" s="443"/>
      <c r="F16" s="5"/>
      <c r="G16" s="5"/>
      <c r="H16" s="7"/>
      <c r="I16" s="538"/>
      <c r="J16" s="534"/>
      <c r="K16" s="539"/>
      <c r="L16" s="539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4"/>
      <c r="Y16" s="4"/>
    </row>
    <row r="17" spans="1:25" ht="18.75">
      <c r="A17" s="444" t="s">
        <v>209</v>
      </c>
      <c r="B17" s="442"/>
      <c r="C17" s="442"/>
      <c r="D17" s="442"/>
      <c r="E17" s="443"/>
      <c r="F17" s="5"/>
      <c r="G17" s="5"/>
      <c r="H17" s="7"/>
      <c r="I17" s="539"/>
      <c r="J17" s="534"/>
      <c r="K17" s="539"/>
      <c r="L17" s="539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4"/>
      <c r="Y17" s="4"/>
    </row>
    <row r="18" spans="1:25" ht="18.75">
      <c r="A18" s="445" t="s">
        <v>216</v>
      </c>
      <c r="B18" s="446"/>
      <c r="C18" s="447"/>
      <c r="D18" s="446"/>
      <c r="E18" s="443"/>
      <c r="F18" s="8"/>
      <c r="G18" s="5"/>
      <c r="H18" s="7"/>
      <c r="J18" s="537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4"/>
      <c r="Y18" s="4"/>
    </row>
    <row r="19" spans="1:25" ht="18.75">
      <c r="A19" s="448" t="s">
        <v>256</v>
      </c>
      <c r="B19" s="449"/>
      <c r="C19" s="450"/>
      <c r="D19" s="451"/>
      <c r="E19" s="451"/>
      <c r="F19" s="8"/>
      <c r="G19" s="5"/>
      <c r="H19" s="7"/>
      <c r="J19" s="537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4"/>
      <c r="Y19" s="4"/>
    </row>
    <row r="20" spans="1:25" ht="18.75">
      <c r="A20" s="15" t="s">
        <v>258</v>
      </c>
      <c r="B20" s="32"/>
      <c r="C20" s="16"/>
      <c r="D20" s="16"/>
      <c r="E20" s="5"/>
      <c r="F20" s="5"/>
      <c r="G20" s="5"/>
      <c r="H20" s="7"/>
      <c r="J20" s="537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4"/>
      <c r="Y20" s="4"/>
    </row>
    <row r="21" spans="1:25" ht="15.75">
      <c r="A21" s="364"/>
      <c r="B21" s="365"/>
      <c r="C21" s="366"/>
      <c r="D21" s="367"/>
      <c r="E21" s="367"/>
      <c r="F21" s="8"/>
      <c r="H21" s="1"/>
      <c r="J21" s="537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4"/>
      <c r="Y21" s="4"/>
    </row>
    <row r="22" spans="9:25" ht="15" customHeight="1">
      <c r="I22" s="541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4"/>
      <c r="Y22" s="4"/>
    </row>
    <row r="23" spans="1:25" ht="18.75">
      <c r="A23" s="122" t="s">
        <v>84</v>
      </c>
      <c r="B23" s="121"/>
      <c r="C23" s="121"/>
      <c r="I23" s="543"/>
      <c r="J23" s="537"/>
      <c r="K23" s="541"/>
      <c r="L23" s="544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4"/>
      <c r="Y23" s="4"/>
    </row>
    <row r="24" spans="1:25" ht="18.75">
      <c r="A24" s="122"/>
      <c r="B24" s="121"/>
      <c r="C24" s="121"/>
      <c r="I24" s="543"/>
      <c r="J24" s="537"/>
      <c r="K24" s="541"/>
      <c r="L24" s="544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4"/>
      <c r="Y24" s="4"/>
    </row>
    <row r="25" spans="1:25" ht="15.75">
      <c r="A25" s="124"/>
      <c r="B25" s="125"/>
      <c r="C25" s="125"/>
      <c r="D25" s="26"/>
      <c r="E25" s="26"/>
      <c r="F25" s="126"/>
      <c r="H25" s="126"/>
      <c r="I25" s="545"/>
      <c r="K25" s="541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4"/>
      <c r="Y25" s="4"/>
    </row>
    <row r="26" spans="1:25" ht="15.75">
      <c r="A26" s="124" t="s">
        <v>85</v>
      </c>
      <c r="B26" s="125"/>
      <c r="C26" s="125"/>
      <c r="D26" s="26"/>
      <c r="E26" s="26"/>
      <c r="F26" s="126"/>
      <c r="H26" s="126">
        <f>H30+H45</f>
        <v>405820197.9</v>
      </c>
      <c r="I26" s="545"/>
      <c r="K26" s="541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4"/>
      <c r="Y26" s="4"/>
    </row>
    <row r="27" spans="1:25" ht="15.75">
      <c r="A27" s="124" t="s">
        <v>86</v>
      </c>
      <c r="B27" s="125"/>
      <c r="C27" s="125"/>
      <c r="D27" s="26"/>
      <c r="E27" s="26"/>
      <c r="F27" s="126"/>
      <c r="H27" s="126">
        <f>H31+H46</f>
        <v>405943912.46</v>
      </c>
      <c r="I27" s="546"/>
      <c r="K27" s="541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4"/>
      <c r="Y27" s="4"/>
    </row>
    <row r="28" spans="1:25" ht="15.75">
      <c r="A28" s="127" t="s">
        <v>87</v>
      </c>
      <c r="B28" s="128"/>
      <c r="C28" s="128"/>
      <c r="D28" s="26"/>
      <c r="E28" s="26"/>
      <c r="F28" s="126"/>
      <c r="H28" s="126"/>
      <c r="I28" s="546"/>
      <c r="K28" s="541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4"/>
      <c r="Y28" s="4"/>
    </row>
    <row r="29" spans="1:25" ht="15.75">
      <c r="A29" s="127"/>
      <c r="B29" s="128"/>
      <c r="C29" s="128"/>
      <c r="D29" s="26"/>
      <c r="E29" s="26"/>
      <c r="F29" s="126"/>
      <c r="H29" s="126"/>
      <c r="I29" s="546"/>
      <c r="K29" s="541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4"/>
      <c r="Y29" s="4"/>
    </row>
    <row r="30" spans="1:25" ht="15.75">
      <c r="A30" s="124" t="s">
        <v>132</v>
      </c>
      <c r="B30" s="125"/>
      <c r="C30" s="125"/>
      <c r="D30" s="129"/>
      <c r="E30" s="26"/>
      <c r="F30" s="1"/>
      <c r="H30" s="126">
        <f>H33+H41</f>
        <v>295242704.7</v>
      </c>
      <c r="I30" s="546"/>
      <c r="K30" s="541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4"/>
      <c r="Y30" s="4"/>
    </row>
    <row r="31" spans="1:25" ht="15.75">
      <c r="A31" s="124" t="s">
        <v>86</v>
      </c>
      <c r="B31" s="125"/>
      <c r="C31" s="125"/>
      <c r="D31" s="129"/>
      <c r="E31" s="26"/>
      <c r="F31" s="1"/>
      <c r="H31" s="126">
        <f>H34+H42</f>
        <v>295367614.7</v>
      </c>
      <c r="I31" s="546"/>
      <c r="J31" s="547"/>
      <c r="K31" s="541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4"/>
      <c r="Y31" s="4"/>
    </row>
    <row r="32" spans="1:11" ht="15.75">
      <c r="A32" s="127"/>
      <c r="B32" s="121" t="s">
        <v>88</v>
      </c>
      <c r="C32" s="128"/>
      <c r="D32" s="26"/>
      <c r="E32" s="26"/>
      <c r="F32" s="1"/>
      <c r="H32" s="126"/>
      <c r="I32" s="546"/>
      <c r="J32" s="547"/>
      <c r="K32" s="541"/>
    </row>
    <row r="33" spans="1:11" ht="15.75">
      <c r="A33" s="130" t="s">
        <v>89</v>
      </c>
      <c r="B33" s="125"/>
      <c r="C33" s="125"/>
      <c r="D33" s="26"/>
      <c r="E33" s="26"/>
      <c r="F33" s="1"/>
      <c r="H33" s="126">
        <f>272445463.4+1461000</f>
        <v>273906463.4</v>
      </c>
      <c r="I33" s="546"/>
      <c r="K33" s="541"/>
    </row>
    <row r="34" spans="1:11" ht="15.75">
      <c r="A34" s="130" t="s">
        <v>86</v>
      </c>
      <c r="B34" s="125"/>
      <c r="C34" s="125"/>
      <c r="D34" s="26"/>
      <c r="E34" s="26"/>
      <c r="F34" s="1"/>
      <c r="H34" s="126">
        <f>H33-D70+F70</f>
        <v>274031373.4</v>
      </c>
      <c r="I34" s="546"/>
      <c r="K34" s="541"/>
    </row>
    <row r="35" spans="1:11" ht="15.75">
      <c r="A35" s="130"/>
      <c r="B35" s="128" t="s">
        <v>33</v>
      </c>
      <c r="C35" s="125"/>
      <c r="D35" s="26"/>
      <c r="E35" s="26"/>
      <c r="F35" s="1"/>
      <c r="H35" s="126"/>
      <c r="I35" s="546"/>
      <c r="K35" s="541"/>
    </row>
    <row r="36" spans="1:11" ht="15.75">
      <c r="A36" s="130"/>
      <c r="B36" s="249" t="s">
        <v>254</v>
      </c>
      <c r="C36" s="125"/>
      <c r="D36" s="26"/>
      <c r="E36" s="26"/>
      <c r="F36" s="1"/>
      <c r="H36" s="126"/>
      <c r="I36" s="546"/>
      <c r="K36" s="541"/>
    </row>
    <row r="37" spans="1:11" ht="15.75">
      <c r="A37" s="130"/>
      <c r="B37" s="249" t="s">
        <v>255</v>
      </c>
      <c r="C37" s="128"/>
      <c r="D37" s="26"/>
      <c r="E37" s="26"/>
      <c r="F37" s="1"/>
      <c r="H37" s="1">
        <v>1389919.53</v>
      </c>
      <c r="I37" s="546"/>
      <c r="K37" s="541"/>
    </row>
    <row r="38" spans="1:11" ht="15.75">
      <c r="A38" s="130"/>
      <c r="B38" s="249" t="s">
        <v>90</v>
      </c>
      <c r="C38" s="131"/>
      <c r="D38" s="26"/>
      <c r="E38" s="26"/>
      <c r="F38" s="1"/>
      <c r="H38" s="1">
        <f>H37+F67</f>
        <v>1526385.53</v>
      </c>
      <c r="I38" s="546"/>
      <c r="K38" s="541"/>
    </row>
    <row r="39" spans="1:11" ht="15.75">
      <c r="A39" s="130"/>
      <c r="B39" s="249"/>
      <c r="C39" s="125"/>
      <c r="D39" s="26"/>
      <c r="E39" s="26"/>
      <c r="F39" s="1"/>
      <c r="H39" s="126"/>
      <c r="I39" s="545"/>
      <c r="K39" s="541"/>
    </row>
    <row r="40" spans="1:11" ht="15.75">
      <c r="A40" s="130"/>
      <c r="B40" s="131"/>
      <c r="C40" s="125"/>
      <c r="D40" s="26"/>
      <c r="E40" s="26"/>
      <c r="F40" s="1"/>
      <c r="H40" s="126"/>
      <c r="I40" s="545"/>
      <c r="K40" s="541"/>
    </row>
    <row r="41" spans="1:11" ht="15.75">
      <c r="A41" s="130" t="s">
        <v>133</v>
      </c>
      <c r="B41" s="125"/>
      <c r="C41" s="125"/>
      <c r="D41" s="26"/>
      <c r="E41" s="26"/>
      <c r="F41" s="1"/>
      <c r="H41" s="126">
        <v>21336241.3</v>
      </c>
      <c r="I41" s="545"/>
      <c r="K41" s="541"/>
    </row>
    <row r="42" spans="1:11" ht="15.75">
      <c r="A42" s="130" t="s">
        <v>86</v>
      </c>
      <c r="B42" s="125"/>
      <c r="C42" s="125"/>
      <c r="D42" s="26"/>
      <c r="E42" s="26"/>
      <c r="F42" s="1"/>
      <c r="H42" s="126">
        <f>H41</f>
        <v>21336241.3</v>
      </c>
      <c r="I42" s="546"/>
      <c r="J42" s="548"/>
      <c r="K42" s="541"/>
    </row>
    <row r="43" spans="1:11" ht="15.75">
      <c r="A43" s="130"/>
      <c r="B43" s="131"/>
      <c r="C43" s="125"/>
      <c r="D43" s="26"/>
      <c r="E43" s="26"/>
      <c r="F43" s="1"/>
      <c r="H43" s="1"/>
      <c r="I43" s="543"/>
      <c r="K43" s="541"/>
    </row>
    <row r="44" spans="1:11" ht="15.75">
      <c r="A44" s="130"/>
      <c r="B44" s="131"/>
      <c r="C44" s="125"/>
      <c r="D44" s="26"/>
      <c r="E44" s="26"/>
      <c r="F44" s="1"/>
      <c r="H44" s="1"/>
      <c r="I44" s="543"/>
      <c r="K44" s="541"/>
    </row>
    <row r="45" spans="1:11" ht="15.75">
      <c r="A45" s="124" t="s">
        <v>251</v>
      </c>
      <c r="B45" s="125"/>
      <c r="C45" s="125"/>
      <c r="D45" s="129"/>
      <c r="E45" s="26"/>
      <c r="F45" s="1"/>
      <c r="H45" s="126">
        <v>110577493.2</v>
      </c>
      <c r="I45" s="543"/>
      <c r="K45" s="541"/>
    </row>
    <row r="46" spans="1:11" ht="15.75">
      <c r="A46" s="124" t="s">
        <v>86</v>
      </c>
      <c r="B46" s="125"/>
      <c r="C46" s="125"/>
      <c r="D46" s="129"/>
      <c r="E46" s="26"/>
      <c r="F46" s="1"/>
      <c r="H46" s="126">
        <f>H45-D83+F83</f>
        <v>110576297.76</v>
      </c>
      <c r="I46" s="543"/>
      <c r="K46" s="541"/>
    </row>
    <row r="47" spans="1:11" ht="15.75">
      <c r="A47" s="127"/>
      <c r="B47" s="121" t="s">
        <v>88</v>
      </c>
      <c r="C47" s="128"/>
      <c r="D47" s="26"/>
      <c r="E47" s="26"/>
      <c r="F47" s="1"/>
      <c r="H47" s="126"/>
      <c r="I47" s="543"/>
      <c r="K47" s="541"/>
    </row>
    <row r="48" spans="1:11" ht="15.75">
      <c r="A48" s="130" t="s">
        <v>89</v>
      </c>
      <c r="B48" s="125"/>
      <c r="C48" s="125"/>
      <c r="D48" s="26"/>
      <c r="E48" s="26"/>
      <c r="F48" s="1"/>
      <c r="H48" s="126">
        <v>110097493.2</v>
      </c>
      <c r="I48" s="543"/>
      <c r="K48" s="541"/>
    </row>
    <row r="49" spans="1:11" ht="15.75">
      <c r="A49" s="130" t="s">
        <v>86</v>
      </c>
      <c r="B49" s="125"/>
      <c r="C49" s="125"/>
      <c r="D49" s="26"/>
      <c r="E49" s="26"/>
      <c r="F49" s="1"/>
      <c r="H49" s="126">
        <f>H48-D83+F83</f>
        <v>110096297.76</v>
      </c>
      <c r="I49" s="543"/>
      <c r="K49" s="541"/>
    </row>
    <row r="50" spans="1:11" ht="15.75">
      <c r="A50" s="130"/>
      <c r="B50" s="249"/>
      <c r="C50" s="125"/>
      <c r="D50" s="26"/>
      <c r="E50" s="26"/>
      <c r="F50" s="1"/>
      <c r="H50" s="126"/>
      <c r="I50" s="543"/>
      <c r="K50" s="541"/>
    </row>
    <row r="51" spans="1:11" ht="15.75">
      <c r="A51" s="130"/>
      <c r="B51" s="131"/>
      <c r="C51" s="125"/>
      <c r="D51" s="26"/>
      <c r="E51" s="26"/>
      <c r="F51" s="1"/>
      <c r="H51" s="1"/>
      <c r="I51" s="543"/>
      <c r="K51" s="541"/>
    </row>
    <row r="52" spans="1:11" ht="15.75">
      <c r="A52" s="130"/>
      <c r="B52" s="131"/>
      <c r="C52" s="125"/>
      <c r="D52" s="26"/>
      <c r="E52" s="26"/>
      <c r="F52" s="1"/>
      <c r="H52" s="1"/>
      <c r="I52" s="543"/>
      <c r="K52" s="541"/>
    </row>
    <row r="53" spans="1:11" ht="19.5">
      <c r="A53" s="134" t="s">
        <v>119</v>
      </c>
      <c r="B53" s="135"/>
      <c r="C53" s="136"/>
      <c r="D53" s="137"/>
      <c r="E53" s="137"/>
      <c r="F53" s="138"/>
      <c r="G53" s="138"/>
      <c r="H53" s="139"/>
      <c r="I53" s="543"/>
      <c r="K53" s="541"/>
    </row>
    <row r="54" spans="1:11" ht="19.5">
      <c r="A54" s="134"/>
      <c r="B54" s="135"/>
      <c r="C54" s="136"/>
      <c r="D54" s="137"/>
      <c r="E54" s="137"/>
      <c r="F54" s="138"/>
      <c r="G54" s="138"/>
      <c r="H54" s="139"/>
      <c r="I54" s="543"/>
      <c r="K54" s="541"/>
    </row>
    <row r="55" spans="1:11" ht="18.75">
      <c r="A55" s="143" t="s">
        <v>118</v>
      </c>
      <c r="B55" s="144"/>
      <c r="C55" s="145"/>
      <c r="D55" s="133"/>
      <c r="E55" s="133"/>
      <c r="F55" s="142"/>
      <c r="G55" s="142"/>
      <c r="I55" s="543"/>
      <c r="K55" s="541"/>
    </row>
    <row r="56" spans="1:11" ht="18.75">
      <c r="A56" s="143"/>
      <c r="B56" s="144"/>
      <c r="C56" s="145"/>
      <c r="D56" s="133"/>
      <c r="E56" s="133"/>
      <c r="F56" s="142"/>
      <c r="G56" s="142"/>
      <c r="I56" s="543"/>
      <c r="K56" s="541"/>
    </row>
    <row r="57" spans="1:11" ht="18.75">
      <c r="A57" s="140"/>
      <c r="B57" s="140"/>
      <c r="C57" s="140"/>
      <c r="D57" s="133"/>
      <c r="E57" s="133"/>
      <c r="F57" s="142"/>
      <c r="G57" s="142"/>
      <c r="I57" s="543"/>
      <c r="K57" s="541"/>
    </row>
    <row r="58" spans="1:11" ht="18.75">
      <c r="A58" s="146"/>
      <c r="B58" s="146"/>
      <c r="C58" s="147"/>
      <c r="D58" s="10" t="s">
        <v>91</v>
      </c>
      <c r="E58" s="11"/>
      <c r="F58" s="10" t="s">
        <v>92</v>
      </c>
      <c r="G58" s="11"/>
      <c r="I58" s="543"/>
      <c r="K58" s="541"/>
    </row>
    <row r="59" spans="1:11" ht="15" customHeight="1">
      <c r="A59" s="148"/>
      <c r="B59" s="148"/>
      <c r="C59" s="149"/>
      <c r="D59" s="12" t="s">
        <v>34</v>
      </c>
      <c r="E59" s="11" t="s">
        <v>33</v>
      </c>
      <c r="F59" s="12" t="s">
        <v>34</v>
      </c>
      <c r="G59" s="11" t="s">
        <v>33</v>
      </c>
      <c r="I59" s="543"/>
      <c r="K59" s="541"/>
    </row>
    <row r="60" spans="1:11" ht="21">
      <c r="A60" s="150" t="s">
        <v>36</v>
      </c>
      <c r="B60" s="150" t="s">
        <v>42</v>
      </c>
      <c r="C60" s="150" t="s">
        <v>37</v>
      </c>
      <c r="D60" s="13" t="s">
        <v>38</v>
      </c>
      <c r="E60" s="14" t="s">
        <v>39</v>
      </c>
      <c r="F60" s="13" t="s">
        <v>38</v>
      </c>
      <c r="G60" s="14" t="s">
        <v>39</v>
      </c>
      <c r="I60" s="543"/>
      <c r="K60" s="541"/>
    </row>
    <row r="61" spans="1:23" s="162" customFormat="1" ht="18.75">
      <c r="A61" s="151" t="s">
        <v>205</v>
      </c>
      <c r="B61" s="154"/>
      <c r="C61" s="154"/>
      <c r="D61" s="152">
        <f>D62+D63</f>
        <v>20000</v>
      </c>
      <c r="E61" s="152"/>
      <c r="F61" s="152">
        <f>F62+F63</f>
        <v>8444</v>
      </c>
      <c r="G61" s="167"/>
      <c r="H61" s="168"/>
      <c r="I61" s="543"/>
      <c r="J61" s="548"/>
      <c r="K61" s="541"/>
      <c r="L61" s="549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</row>
    <row r="62" spans="1:11" ht="18.75">
      <c r="A62" s="159"/>
      <c r="B62" s="157" t="s">
        <v>206</v>
      </c>
      <c r="C62" s="156" t="s">
        <v>318</v>
      </c>
      <c r="D62" s="158">
        <v>20000</v>
      </c>
      <c r="E62" s="158"/>
      <c r="F62" s="158"/>
      <c r="G62" s="169"/>
      <c r="I62" s="551"/>
      <c r="K62" s="552"/>
    </row>
    <row r="63" spans="1:11" ht="18.75">
      <c r="A63" s="159"/>
      <c r="B63" s="157" t="s">
        <v>316</v>
      </c>
      <c r="C63" s="156" t="s">
        <v>218</v>
      </c>
      <c r="D63" s="158"/>
      <c r="E63" s="158"/>
      <c r="F63" s="158">
        <v>8444</v>
      </c>
      <c r="G63" s="169"/>
      <c r="I63" s="551"/>
      <c r="K63" s="552"/>
    </row>
    <row r="64" spans="1:23" s="162" customFormat="1" ht="18.75">
      <c r="A64" s="151" t="s">
        <v>229</v>
      </c>
      <c r="B64" s="154"/>
      <c r="C64" s="191"/>
      <c r="D64" s="152">
        <f>D65+D66</f>
        <v>33000</v>
      </c>
      <c r="E64" s="152"/>
      <c r="F64" s="152">
        <f>F65+F66</f>
        <v>33000</v>
      </c>
      <c r="G64" s="167"/>
      <c r="H64" s="168"/>
      <c r="I64" s="543"/>
      <c r="J64" s="548"/>
      <c r="K64" s="541"/>
      <c r="L64" s="549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0"/>
    </row>
    <row r="65" spans="1:11" ht="18.75">
      <c r="A65" s="159"/>
      <c r="B65" s="275" t="s">
        <v>230</v>
      </c>
      <c r="C65" s="156" t="s">
        <v>232</v>
      </c>
      <c r="D65" s="158"/>
      <c r="E65" s="158"/>
      <c r="F65" s="158">
        <v>33000</v>
      </c>
      <c r="G65" s="169"/>
      <c r="I65" s="551"/>
      <c r="K65" s="552"/>
    </row>
    <row r="66" spans="1:11" ht="18.75">
      <c r="A66" s="159"/>
      <c r="B66" s="155" t="s">
        <v>231</v>
      </c>
      <c r="C66" s="156" t="s">
        <v>232</v>
      </c>
      <c r="D66" s="158">
        <v>33000</v>
      </c>
      <c r="E66" s="158"/>
      <c r="F66" s="158"/>
      <c r="G66" s="169"/>
      <c r="I66" s="551"/>
      <c r="K66" s="552"/>
    </row>
    <row r="67" spans="1:23" s="162" customFormat="1" ht="18.75">
      <c r="A67" s="151" t="s">
        <v>225</v>
      </c>
      <c r="B67" s="151" t="s">
        <v>259</v>
      </c>
      <c r="C67" s="151"/>
      <c r="D67" s="152"/>
      <c r="E67" s="152"/>
      <c r="F67" s="152">
        <f>SUM(F68:F69)</f>
        <v>136466</v>
      </c>
      <c r="G67" s="167"/>
      <c r="H67" s="168"/>
      <c r="I67" s="543"/>
      <c r="J67" s="548"/>
      <c r="K67" s="541"/>
      <c r="L67" s="549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</row>
    <row r="68" spans="1:11" ht="18.75">
      <c r="A68" s="159"/>
      <c r="B68" s="160"/>
      <c r="C68" s="160" t="s">
        <v>260</v>
      </c>
      <c r="D68" s="158"/>
      <c r="E68" s="158"/>
      <c r="F68" s="158">
        <v>115996.11</v>
      </c>
      <c r="G68" s="169"/>
      <c r="I68" s="551"/>
      <c r="K68" s="552"/>
    </row>
    <row r="69" spans="1:11" ht="18.75">
      <c r="A69" s="159"/>
      <c r="B69" s="160"/>
      <c r="C69" s="156" t="s">
        <v>338</v>
      </c>
      <c r="D69" s="158"/>
      <c r="E69" s="158"/>
      <c r="F69" s="158">
        <v>20469.89</v>
      </c>
      <c r="G69" s="169"/>
      <c r="I69" s="551"/>
      <c r="K69" s="552"/>
    </row>
    <row r="70" spans="1:23" s="35" customFormat="1" ht="19.5" customHeight="1">
      <c r="A70" s="427" t="s">
        <v>43</v>
      </c>
      <c r="B70" s="428"/>
      <c r="C70" s="154"/>
      <c r="D70" s="171">
        <f>D61+D64+D67</f>
        <v>53000</v>
      </c>
      <c r="E70" s="171">
        <f>E61+E64+E67</f>
        <v>0</v>
      </c>
      <c r="F70" s="171">
        <f>F61+F64+F67</f>
        <v>177910</v>
      </c>
      <c r="G70" s="171">
        <f>G61+G64+G67</f>
        <v>0</v>
      </c>
      <c r="H70" s="165"/>
      <c r="I70" s="359"/>
      <c r="J70" s="553"/>
      <c r="K70" s="553"/>
      <c r="L70" s="554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</row>
    <row r="71" spans="1:23" s="35" customFormat="1" ht="19.5" customHeight="1">
      <c r="A71" s="163"/>
      <c r="B71" s="164"/>
      <c r="C71" s="164"/>
      <c r="D71" s="165"/>
      <c r="E71" s="165"/>
      <c r="F71" s="165"/>
      <c r="G71" s="165"/>
      <c r="I71" s="359"/>
      <c r="J71" s="554"/>
      <c r="K71" s="553"/>
      <c r="L71" s="554"/>
      <c r="M71" s="555"/>
      <c r="N71" s="555"/>
      <c r="O71" s="555"/>
      <c r="P71" s="555"/>
      <c r="Q71" s="555"/>
      <c r="R71" s="555"/>
      <c r="S71" s="555"/>
      <c r="T71" s="555"/>
      <c r="U71" s="555"/>
      <c r="V71" s="555"/>
      <c r="W71" s="555"/>
    </row>
    <row r="72" spans="1:23" s="35" customFormat="1" ht="19.5" customHeight="1">
      <c r="A72" s="163"/>
      <c r="B72" s="164"/>
      <c r="C72" s="164"/>
      <c r="D72" s="165"/>
      <c r="E72" s="165"/>
      <c r="F72" s="165"/>
      <c r="G72" s="165"/>
      <c r="I72" s="359"/>
      <c r="J72" s="554"/>
      <c r="K72" s="553"/>
      <c r="L72" s="554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</row>
    <row r="73" spans="1:23" s="35" customFormat="1" ht="19.5" customHeight="1">
      <c r="A73" s="134" t="s">
        <v>224</v>
      </c>
      <c r="B73" s="135"/>
      <c r="C73" s="136"/>
      <c r="D73" s="137"/>
      <c r="E73" s="137"/>
      <c r="F73" s="138"/>
      <c r="G73" s="138"/>
      <c r="H73" s="139"/>
      <c r="I73" s="359"/>
      <c r="J73" s="554"/>
      <c r="K73" s="553"/>
      <c r="L73" s="554"/>
      <c r="M73" s="555"/>
      <c r="N73" s="555"/>
      <c r="O73" s="555"/>
      <c r="P73" s="555"/>
      <c r="Q73" s="555"/>
      <c r="R73" s="555"/>
      <c r="S73" s="555"/>
      <c r="T73" s="555"/>
      <c r="U73" s="555"/>
      <c r="V73" s="555"/>
      <c r="W73" s="555"/>
    </row>
    <row r="74" spans="1:23" s="35" customFormat="1" ht="19.5" customHeight="1">
      <c r="A74" s="134"/>
      <c r="B74" s="135"/>
      <c r="C74" s="136"/>
      <c r="D74" s="137"/>
      <c r="E74" s="137"/>
      <c r="F74" s="138"/>
      <c r="G74" s="138"/>
      <c r="H74" s="139"/>
      <c r="I74" s="359"/>
      <c r="J74" s="554"/>
      <c r="K74" s="553"/>
      <c r="L74" s="554"/>
      <c r="M74" s="555"/>
      <c r="N74" s="555"/>
      <c r="O74" s="555"/>
      <c r="P74" s="555"/>
      <c r="Q74" s="555"/>
      <c r="R74" s="555"/>
      <c r="S74" s="555"/>
      <c r="T74" s="555"/>
      <c r="U74" s="555"/>
      <c r="V74" s="555"/>
      <c r="W74" s="555"/>
    </row>
    <row r="75" spans="1:23" s="35" customFormat="1" ht="19.5" customHeight="1">
      <c r="A75" s="143" t="s">
        <v>301</v>
      </c>
      <c r="B75" s="144"/>
      <c r="C75" s="145"/>
      <c r="D75" s="133"/>
      <c r="E75" s="133"/>
      <c r="F75" s="142"/>
      <c r="G75" s="142"/>
      <c r="H75" s="24"/>
      <c r="I75" s="359"/>
      <c r="J75" s="554"/>
      <c r="K75" s="553"/>
      <c r="L75" s="554"/>
      <c r="M75" s="555"/>
      <c r="N75" s="555"/>
      <c r="O75" s="555"/>
      <c r="P75" s="555"/>
      <c r="Q75" s="555"/>
      <c r="R75" s="555"/>
      <c r="S75" s="555"/>
      <c r="T75" s="555"/>
      <c r="U75" s="555"/>
      <c r="V75" s="555"/>
      <c r="W75" s="555"/>
    </row>
    <row r="76" spans="1:23" s="35" customFormat="1" ht="19.5" customHeight="1">
      <c r="A76" s="143"/>
      <c r="B76" s="144"/>
      <c r="C76" s="145"/>
      <c r="D76" s="133"/>
      <c r="E76" s="133"/>
      <c r="F76" s="142"/>
      <c r="G76" s="142"/>
      <c r="H76" s="24"/>
      <c r="I76" s="359"/>
      <c r="J76" s="554"/>
      <c r="K76" s="553"/>
      <c r="L76" s="554"/>
      <c r="M76" s="555"/>
      <c r="N76" s="555"/>
      <c r="O76" s="555"/>
      <c r="P76" s="555"/>
      <c r="Q76" s="555"/>
      <c r="R76" s="555"/>
      <c r="S76" s="555"/>
      <c r="T76" s="555"/>
      <c r="U76" s="555"/>
      <c r="V76" s="555"/>
      <c r="W76" s="555"/>
    </row>
    <row r="77" spans="1:23" s="35" customFormat="1" ht="19.5" customHeight="1">
      <c r="A77" s="140"/>
      <c r="B77" s="140"/>
      <c r="C77" s="140"/>
      <c r="D77" s="133"/>
      <c r="E77" s="133"/>
      <c r="F77" s="142"/>
      <c r="G77" s="142"/>
      <c r="H77" s="24"/>
      <c r="I77" s="359"/>
      <c r="J77" s="554"/>
      <c r="K77" s="553"/>
      <c r="L77" s="554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</row>
    <row r="78" spans="1:23" s="35" customFormat="1" ht="19.5" customHeight="1">
      <c r="A78" s="146"/>
      <c r="B78" s="146"/>
      <c r="C78" s="147"/>
      <c r="D78" s="10" t="s">
        <v>91</v>
      </c>
      <c r="E78" s="11"/>
      <c r="F78" s="10" t="s">
        <v>92</v>
      </c>
      <c r="G78" s="11"/>
      <c r="H78" s="24"/>
      <c r="I78" s="359"/>
      <c r="J78" s="554"/>
      <c r="K78" s="553"/>
      <c r="L78" s="554"/>
      <c r="M78" s="555"/>
      <c r="N78" s="555"/>
      <c r="O78" s="555"/>
      <c r="P78" s="555"/>
      <c r="Q78" s="555"/>
      <c r="R78" s="555"/>
      <c r="S78" s="555"/>
      <c r="T78" s="555"/>
      <c r="U78" s="555"/>
      <c r="V78" s="555"/>
      <c r="W78" s="555"/>
    </row>
    <row r="79" spans="1:23" s="35" customFormat="1" ht="19.5" customHeight="1">
      <c r="A79" s="148"/>
      <c r="B79" s="148"/>
      <c r="C79" s="149"/>
      <c r="D79" s="12" t="s">
        <v>34</v>
      </c>
      <c r="E79" s="11" t="s">
        <v>33</v>
      </c>
      <c r="F79" s="12" t="s">
        <v>34</v>
      </c>
      <c r="G79" s="11" t="s">
        <v>33</v>
      </c>
      <c r="H79" s="24"/>
      <c r="I79" s="359"/>
      <c r="J79" s="554"/>
      <c r="K79" s="553"/>
      <c r="L79" s="554"/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</row>
    <row r="80" spans="1:23" s="35" customFormat="1" ht="19.5" customHeight="1">
      <c r="A80" s="150" t="s">
        <v>36</v>
      </c>
      <c r="B80" s="150" t="s">
        <v>42</v>
      </c>
      <c r="C80" s="150" t="s">
        <v>37</v>
      </c>
      <c r="D80" s="13" t="s">
        <v>38</v>
      </c>
      <c r="E80" s="14" t="s">
        <v>39</v>
      </c>
      <c r="F80" s="13" t="s">
        <v>38</v>
      </c>
      <c r="G80" s="14" t="s">
        <v>39</v>
      </c>
      <c r="H80" s="24"/>
      <c r="I80" s="359"/>
      <c r="J80" s="554"/>
      <c r="K80" s="553"/>
      <c r="L80" s="554"/>
      <c r="M80" s="555"/>
      <c r="N80" s="555"/>
      <c r="O80" s="555"/>
      <c r="P80" s="555"/>
      <c r="Q80" s="555"/>
      <c r="R80" s="555"/>
      <c r="S80" s="555"/>
      <c r="T80" s="555"/>
      <c r="U80" s="555"/>
      <c r="V80" s="555"/>
      <c r="W80" s="555"/>
    </row>
    <row r="81" spans="1:23" s="35" customFormat="1" ht="19.5" customHeight="1">
      <c r="A81" s="342" t="s">
        <v>205</v>
      </c>
      <c r="B81" s="153" t="s">
        <v>233</v>
      </c>
      <c r="C81" s="276" t="s">
        <v>218</v>
      </c>
      <c r="D81" s="152"/>
      <c r="E81" s="277"/>
      <c r="F81" s="152">
        <v>527</v>
      </c>
      <c r="G81" s="278"/>
      <c r="H81" s="29"/>
      <c r="I81" s="359"/>
      <c r="J81" s="554"/>
      <c r="K81" s="553"/>
      <c r="L81" s="554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</row>
    <row r="82" spans="1:23" s="35" customFormat="1" ht="19.5" customHeight="1">
      <c r="A82" s="342" t="s">
        <v>225</v>
      </c>
      <c r="B82" s="153" t="s">
        <v>226</v>
      </c>
      <c r="C82" s="276" t="s">
        <v>227</v>
      </c>
      <c r="D82" s="152">
        <v>1722.44</v>
      </c>
      <c r="E82" s="277"/>
      <c r="F82" s="152"/>
      <c r="G82" s="278"/>
      <c r="H82" s="29"/>
      <c r="I82" s="359"/>
      <c r="J82" s="554"/>
      <c r="K82" s="553"/>
      <c r="L82" s="554"/>
      <c r="M82" s="555"/>
      <c r="N82" s="555"/>
      <c r="O82" s="555"/>
      <c r="P82" s="555"/>
      <c r="Q82" s="555"/>
      <c r="R82" s="555"/>
      <c r="S82" s="555"/>
      <c r="T82" s="555"/>
      <c r="U82" s="555"/>
      <c r="V82" s="555"/>
      <c r="W82" s="555"/>
    </row>
    <row r="83" spans="1:23" s="35" customFormat="1" ht="19.5" customHeight="1">
      <c r="A83" s="427" t="s">
        <v>43</v>
      </c>
      <c r="B83" s="428"/>
      <c r="C83" s="154"/>
      <c r="D83" s="171">
        <f>D81+D82</f>
        <v>1722.44</v>
      </c>
      <c r="E83" s="171">
        <f>E81+E82</f>
        <v>0</v>
      </c>
      <c r="F83" s="171">
        <f>F81+F82</f>
        <v>527</v>
      </c>
      <c r="G83" s="171">
        <f>G81+G82</f>
        <v>0</v>
      </c>
      <c r="H83" s="165"/>
      <c r="I83" s="359"/>
      <c r="J83" s="554"/>
      <c r="K83" s="553"/>
      <c r="L83" s="554"/>
      <c r="M83" s="555"/>
      <c r="N83" s="555"/>
      <c r="O83" s="555"/>
      <c r="P83" s="555"/>
      <c r="Q83" s="555"/>
      <c r="R83" s="555"/>
      <c r="S83" s="555"/>
      <c r="T83" s="555"/>
      <c r="U83" s="555"/>
      <c r="V83" s="555"/>
      <c r="W83" s="555"/>
    </row>
    <row r="84" spans="1:23" s="35" customFormat="1" ht="19.5" customHeight="1">
      <c r="A84" s="163"/>
      <c r="B84" s="164"/>
      <c r="C84" s="164"/>
      <c r="D84" s="165"/>
      <c r="E84" s="165"/>
      <c r="F84" s="165"/>
      <c r="G84" s="165"/>
      <c r="I84" s="359"/>
      <c r="J84" s="554"/>
      <c r="K84" s="553"/>
      <c r="L84" s="554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</row>
    <row r="85" spans="1:23" s="35" customFormat="1" ht="19.5" customHeight="1">
      <c r="A85" s="163"/>
      <c r="B85" s="164"/>
      <c r="C85" s="164"/>
      <c r="D85" s="165"/>
      <c r="E85" s="165"/>
      <c r="F85" s="165"/>
      <c r="G85" s="165"/>
      <c r="H85" s="165"/>
      <c r="I85" s="359"/>
      <c r="J85" s="553"/>
      <c r="K85" s="553"/>
      <c r="L85" s="554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</row>
    <row r="86" spans="1:23" s="35" customFormat="1" ht="19.5" customHeight="1">
      <c r="A86" s="28" t="s">
        <v>158</v>
      </c>
      <c r="B86" s="28"/>
      <c r="C86" s="121"/>
      <c r="D86" s="2"/>
      <c r="E86" s="2"/>
      <c r="F86" s="2"/>
      <c r="G86" s="165"/>
      <c r="H86" s="165"/>
      <c r="I86" s="359"/>
      <c r="J86" s="553"/>
      <c r="K86" s="553"/>
      <c r="L86" s="554"/>
      <c r="M86" s="555"/>
      <c r="N86" s="555"/>
      <c r="O86" s="555"/>
      <c r="P86" s="555"/>
      <c r="Q86" s="555"/>
      <c r="R86" s="555"/>
      <c r="S86" s="555"/>
      <c r="T86" s="555"/>
      <c r="U86" s="555"/>
      <c r="V86" s="555"/>
      <c r="W86" s="555"/>
    </row>
    <row r="87" spans="1:23" s="35" customFormat="1" ht="19.5" customHeight="1">
      <c r="A87" s="360" t="s">
        <v>157</v>
      </c>
      <c r="B87" s="28"/>
      <c r="C87" s="121"/>
      <c r="D87" s="2"/>
      <c r="E87" s="2"/>
      <c r="F87" s="2"/>
      <c r="G87" s="165"/>
      <c r="H87" s="165"/>
      <c r="I87" s="359"/>
      <c r="J87" s="553"/>
      <c r="K87" s="553"/>
      <c r="L87" s="554"/>
      <c r="M87" s="555"/>
      <c r="N87" s="555"/>
      <c r="O87" s="555"/>
      <c r="P87" s="555"/>
      <c r="Q87" s="555"/>
      <c r="R87" s="555"/>
      <c r="S87" s="555"/>
      <c r="T87" s="555"/>
      <c r="U87" s="555"/>
      <c r="V87" s="555"/>
      <c r="W87" s="555"/>
    </row>
    <row r="88" spans="1:23" s="35" customFormat="1" ht="19.5" customHeight="1">
      <c r="A88" s="360" t="s">
        <v>163</v>
      </c>
      <c r="B88" s="28"/>
      <c r="C88" s="121"/>
      <c r="D88" s="2"/>
      <c r="E88" s="2"/>
      <c r="F88" s="2"/>
      <c r="G88" s="165"/>
      <c r="H88" s="165"/>
      <c r="I88" s="359"/>
      <c r="J88" s="553"/>
      <c r="K88" s="553"/>
      <c r="L88" s="554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</row>
    <row r="89" spans="1:23" s="35" customFormat="1" ht="19.5" customHeight="1">
      <c r="A89" s="360"/>
      <c r="B89" s="28"/>
      <c r="C89" s="121"/>
      <c r="D89" s="2"/>
      <c r="E89" s="2"/>
      <c r="F89" s="2"/>
      <c r="G89" s="165"/>
      <c r="H89" s="165"/>
      <c r="I89" s="359"/>
      <c r="J89" s="553"/>
      <c r="K89" s="553"/>
      <c r="L89" s="554"/>
      <c r="M89" s="555"/>
      <c r="N89" s="555"/>
      <c r="O89" s="555"/>
      <c r="P89" s="555"/>
      <c r="Q89" s="555"/>
      <c r="R89" s="555"/>
      <c r="S89" s="555"/>
      <c r="T89" s="555"/>
      <c r="U89" s="555"/>
      <c r="V89" s="555"/>
      <c r="W89" s="555"/>
    </row>
    <row r="90" spans="1:23" s="35" customFormat="1" ht="19.5" customHeight="1">
      <c r="A90" s="134" t="s">
        <v>217</v>
      </c>
      <c r="B90" s="28"/>
      <c r="C90" s="121"/>
      <c r="D90" s="2"/>
      <c r="E90" s="2"/>
      <c r="F90" s="2"/>
      <c r="G90" s="2"/>
      <c r="H90" s="24"/>
      <c r="I90" s="359"/>
      <c r="J90" s="553"/>
      <c r="K90" s="553"/>
      <c r="L90" s="554"/>
      <c r="M90" s="555"/>
      <c r="N90" s="555"/>
      <c r="O90" s="555"/>
      <c r="P90" s="555"/>
      <c r="Q90" s="555"/>
      <c r="R90" s="555"/>
      <c r="S90" s="555"/>
      <c r="T90" s="555"/>
      <c r="U90" s="555"/>
      <c r="V90" s="555"/>
      <c r="W90" s="555"/>
    </row>
    <row r="91" spans="1:23" s="35" customFormat="1" ht="19.5" customHeight="1">
      <c r="A91" s="134"/>
      <c r="B91" s="28"/>
      <c r="C91" s="121"/>
      <c r="D91" s="2"/>
      <c r="E91" s="2"/>
      <c r="F91" s="2"/>
      <c r="G91" s="2"/>
      <c r="H91" s="24"/>
      <c r="I91" s="359"/>
      <c r="J91" s="553"/>
      <c r="K91" s="553"/>
      <c r="L91" s="554"/>
      <c r="M91" s="555"/>
      <c r="N91" s="555"/>
      <c r="O91" s="555"/>
      <c r="P91" s="555"/>
      <c r="Q91" s="555"/>
      <c r="R91" s="555"/>
      <c r="S91" s="555"/>
      <c r="T91" s="555"/>
      <c r="U91" s="555"/>
      <c r="V91" s="555"/>
      <c r="W91" s="555"/>
    </row>
    <row r="92" spans="1:23" s="35" customFormat="1" ht="19.5" customHeight="1">
      <c r="A92" s="28" t="s">
        <v>223</v>
      </c>
      <c r="B92" s="28"/>
      <c r="C92" s="121"/>
      <c r="D92" s="2"/>
      <c r="E92" s="2"/>
      <c r="F92" s="2"/>
      <c r="G92" s="2"/>
      <c r="H92" s="126">
        <f>H94</f>
        <v>1722.44</v>
      </c>
      <c r="I92" s="359"/>
      <c r="J92" s="553"/>
      <c r="K92" s="553"/>
      <c r="L92" s="554"/>
      <c r="M92" s="555"/>
      <c r="N92" s="555"/>
      <c r="O92" s="555"/>
      <c r="P92" s="555"/>
      <c r="Q92" s="555"/>
      <c r="R92" s="555"/>
      <c r="S92" s="555"/>
      <c r="T92" s="555"/>
      <c r="U92" s="555"/>
      <c r="V92" s="555"/>
      <c r="W92" s="555"/>
    </row>
    <row r="93" spans="1:23" s="35" customFormat="1" ht="19.5" customHeight="1">
      <c r="A93" s="28" t="s">
        <v>33</v>
      </c>
      <c r="B93" s="28"/>
      <c r="C93" s="121"/>
      <c r="D93" s="2"/>
      <c r="E93" s="2"/>
      <c r="F93" s="2"/>
      <c r="G93" s="2"/>
      <c r="H93" s="1"/>
      <c r="I93" s="359"/>
      <c r="J93" s="553"/>
      <c r="K93" s="553"/>
      <c r="L93" s="554"/>
      <c r="M93" s="555"/>
      <c r="N93" s="555"/>
      <c r="O93" s="555"/>
      <c r="P93" s="555"/>
      <c r="Q93" s="555"/>
      <c r="R93" s="555"/>
      <c r="S93" s="555"/>
      <c r="T93" s="555"/>
      <c r="U93" s="555"/>
      <c r="V93" s="555"/>
      <c r="W93" s="555"/>
    </row>
    <row r="94" spans="1:23" s="35" customFormat="1" ht="19.5" customHeight="1">
      <c r="A94" s="28" t="s">
        <v>228</v>
      </c>
      <c r="B94" s="28"/>
      <c r="C94" s="121"/>
      <c r="D94" s="2"/>
      <c r="E94" s="2"/>
      <c r="F94" s="2"/>
      <c r="G94" s="2"/>
      <c r="H94" s="1">
        <v>1722.44</v>
      </c>
      <c r="I94" s="359"/>
      <c r="J94" s="553"/>
      <c r="K94" s="553"/>
      <c r="L94" s="554"/>
      <c r="M94" s="555"/>
      <c r="N94" s="555"/>
      <c r="O94" s="555"/>
      <c r="P94" s="555"/>
      <c r="Q94" s="555"/>
      <c r="R94" s="555"/>
      <c r="S94" s="555"/>
      <c r="T94" s="555"/>
      <c r="U94" s="555"/>
      <c r="V94" s="555"/>
      <c r="W94" s="555"/>
    </row>
    <row r="95" spans="1:23" s="35" customFormat="1" ht="15.75" customHeight="1">
      <c r="A95" s="28"/>
      <c r="B95" s="28"/>
      <c r="C95" s="121"/>
      <c r="D95" s="2"/>
      <c r="E95" s="2"/>
      <c r="F95" s="2"/>
      <c r="G95" s="2"/>
      <c r="H95" s="1"/>
      <c r="I95" s="359"/>
      <c r="J95" s="553"/>
      <c r="K95" s="553"/>
      <c r="L95" s="554"/>
      <c r="M95" s="555"/>
      <c r="N95" s="555"/>
      <c r="O95" s="555"/>
      <c r="P95" s="555"/>
      <c r="Q95" s="555"/>
      <c r="R95" s="555"/>
      <c r="S95" s="555"/>
      <c r="T95" s="555"/>
      <c r="U95" s="555"/>
      <c r="V95" s="555"/>
      <c r="W95" s="555"/>
    </row>
    <row r="96" spans="1:23" s="35" customFormat="1" ht="14.25" customHeight="1">
      <c r="A96" s="28"/>
      <c r="B96" s="28"/>
      <c r="C96" s="121"/>
      <c r="D96" s="2"/>
      <c r="E96" s="2"/>
      <c r="F96" s="2"/>
      <c r="G96" s="2"/>
      <c r="H96" s="1"/>
      <c r="I96" s="359"/>
      <c r="J96" s="553"/>
      <c r="K96" s="553"/>
      <c r="L96" s="554"/>
      <c r="M96" s="555"/>
      <c r="N96" s="555"/>
      <c r="O96" s="555"/>
      <c r="P96" s="555"/>
      <c r="Q96" s="555"/>
      <c r="R96" s="555"/>
      <c r="S96" s="555"/>
      <c r="T96" s="555"/>
      <c r="U96" s="555"/>
      <c r="V96" s="555"/>
      <c r="W96" s="555"/>
    </row>
    <row r="97" spans="1:23" s="35" customFormat="1" ht="19.5" customHeight="1">
      <c r="A97" s="28" t="s">
        <v>140</v>
      </c>
      <c r="B97" s="28"/>
      <c r="C97" s="121"/>
      <c r="D97" s="2"/>
      <c r="E97" s="2"/>
      <c r="F97" s="2"/>
      <c r="G97" s="2"/>
      <c r="H97" s="126">
        <f>H99</f>
        <v>1722.44</v>
      </c>
      <c r="I97" s="359"/>
      <c r="J97" s="553"/>
      <c r="K97" s="553"/>
      <c r="L97" s="554"/>
      <c r="M97" s="555"/>
      <c r="N97" s="555"/>
      <c r="O97" s="555"/>
      <c r="P97" s="555"/>
      <c r="Q97" s="555"/>
      <c r="R97" s="555"/>
      <c r="S97" s="555"/>
      <c r="T97" s="555"/>
      <c r="U97" s="555"/>
      <c r="V97" s="555"/>
      <c r="W97" s="555"/>
    </row>
    <row r="98" spans="1:23" s="35" customFormat="1" ht="19.5" customHeight="1">
      <c r="A98" s="28" t="s">
        <v>33</v>
      </c>
      <c r="B98" s="28"/>
      <c r="C98" s="121"/>
      <c r="D98" s="2"/>
      <c r="E98" s="2"/>
      <c r="F98" s="2"/>
      <c r="G98" s="2"/>
      <c r="H98" s="1"/>
      <c r="I98" s="359"/>
      <c r="J98" s="553"/>
      <c r="K98" s="553"/>
      <c r="L98" s="554"/>
      <c r="M98" s="555"/>
      <c r="N98" s="555"/>
      <c r="O98" s="555"/>
      <c r="P98" s="555"/>
      <c r="Q98" s="555"/>
      <c r="R98" s="555"/>
      <c r="S98" s="555"/>
      <c r="T98" s="555"/>
      <c r="U98" s="555"/>
      <c r="V98" s="555"/>
      <c r="W98" s="555"/>
    </row>
    <row r="99" spans="1:23" s="35" customFormat="1" ht="19.5" customHeight="1">
      <c r="A99" s="28" t="s">
        <v>339</v>
      </c>
      <c r="B99" s="28"/>
      <c r="C99" s="121"/>
      <c r="D99" s="2"/>
      <c r="E99" s="2"/>
      <c r="F99" s="2"/>
      <c r="G99" s="2"/>
      <c r="H99" s="1">
        <v>1722.44</v>
      </c>
      <c r="I99" s="359"/>
      <c r="J99" s="553"/>
      <c r="K99" s="553"/>
      <c r="L99" s="554"/>
      <c r="M99" s="555"/>
      <c r="N99" s="555"/>
      <c r="O99" s="555"/>
      <c r="P99" s="555"/>
      <c r="Q99" s="555"/>
      <c r="R99" s="555"/>
      <c r="S99" s="555"/>
      <c r="T99" s="555"/>
      <c r="U99" s="555"/>
      <c r="V99" s="555"/>
      <c r="W99" s="555"/>
    </row>
    <row r="100" spans="1:23" s="35" customFormat="1" ht="19.5" customHeight="1">
      <c r="A100" s="28"/>
      <c r="B100" s="28"/>
      <c r="C100" s="121"/>
      <c r="D100" s="2"/>
      <c r="E100" s="2"/>
      <c r="F100" s="2"/>
      <c r="G100" s="2"/>
      <c r="H100" s="361"/>
      <c r="I100" s="359"/>
      <c r="J100" s="553"/>
      <c r="K100" s="553"/>
      <c r="L100" s="554"/>
      <c r="M100" s="555"/>
      <c r="N100" s="555"/>
      <c r="O100" s="555"/>
      <c r="P100" s="555"/>
      <c r="Q100" s="555"/>
      <c r="R100" s="555"/>
      <c r="S100" s="555"/>
      <c r="T100" s="555"/>
      <c r="U100" s="555"/>
      <c r="V100" s="555"/>
      <c r="W100" s="555"/>
    </row>
    <row r="101" spans="1:11" ht="18.75">
      <c r="A101" s="121"/>
      <c r="B101" s="121"/>
      <c r="C101" s="121"/>
      <c r="I101" s="543"/>
      <c r="K101" s="541"/>
    </row>
    <row r="102" spans="1:23" s="28" customFormat="1" ht="15.75">
      <c r="A102" s="122" t="s">
        <v>159</v>
      </c>
      <c r="B102" s="173"/>
      <c r="C102" s="174"/>
      <c r="H102" s="1"/>
      <c r="I102" s="543"/>
      <c r="J102" s="542"/>
      <c r="K102" s="536"/>
      <c r="L102" s="542"/>
      <c r="M102" s="556"/>
      <c r="N102" s="556"/>
      <c r="O102" s="556"/>
      <c r="P102" s="556"/>
      <c r="Q102" s="556"/>
      <c r="R102" s="556"/>
      <c r="S102" s="556"/>
      <c r="T102" s="556"/>
      <c r="U102" s="556"/>
      <c r="V102" s="556"/>
      <c r="W102" s="556"/>
    </row>
    <row r="103" spans="1:12" ht="15.75">
      <c r="A103" s="172"/>
      <c r="B103" s="172"/>
      <c r="C103" s="172"/>
      <c r="D103" s="28"/>
      <c r="E103" s="28"/>
      <c r="F103" s="28"/>
      <c r="G103" s="28"/>
      <c r="H103" s="1"/>
      <c r="I103" s="557"/>
      <c r="J103" s="558"/>
      <c r="K103" s="559"/>
      <c r="L103" s="560"/>
    </row>
    <row r="104" spans="1:12" ht="18.75">
      <c r="A104" s="122"/>
      <c r="B104" s="173"/>
      <c r="C104" s="174"/>
      <c r="D104" s="16"/>
      <c r="E104" s="16"/>
      <c r="F104" s="16"/>
      <c r="G104" s="16"/>
      <c r="H104" s="17"/>
      <c r="I104" s="561"/>
      <c r="J104" s="562"/>
      <c r="K104" s="559"/>
      <c r="L104" s="560"/>
    </row>
    <row r="105" spans="1:12" ht="15.75">
      <c r="A105" s="122"/>
      <c r="B105" s="175" t="s">
        <v>93</v>
      </c>
      <c r="C105" s="176"/>
      <c r="D105" s="16"/>
      <c r="E105" s="16"/>
      <c r="F105" s="16"/>
      <c r="G105" s="16"/>
      <c r="H105" s="177">
        <f>H108+H123</f>
        <v>404616643.18</v>
      </c>
      <c r="I105" s="561"/>
      <c r="J105" s="562"/>
      <c r="K105" s="559"/>
      <c r="L105" s="560"/>
    </row>
    <row r="106" spans="1:12" ht="15.75">
      <c r="A106" s="122"/>
      <c r="B106" s="175" t="s">
        <v>90</v>
      </c>
      <c r="C106" s="176"/>
      <c r="D106" s="16"/>
      <c r="E106" s="16"/>
      <c r="F106" s="16"/>
      <c r="G106" s="16"/>
      <c r="H106" s="177">
        <f>H109+H124</f>
        <v>404740357.74</v>
      </c>
      <c r="I106" s="563"/>
      <c r="J106" s="562"/>
      <c r="K106" s="559"/>
      <c r="L106" s="560"/>
    </row>
    <row r="107" spans="1:12" ht="15.75">
      <c r="A107" s="122"/>
      <c r="B107" s="178" t="s">
        <v>88</v>
      </c>
      <c r="C107" s="174"/>
      <c r="D107" s="16"/>
      <c r="E107" s="16"/>
      <c r="F107" s="16"/>
      <c r="G107" s="16"/>
      <c r="H107" s="177"/>
      <c r="I107" s="563"/>
      <c r="J107" s="562"/>
      <c r="K107" s="559"/>
      <c r="L107" s="560"/>
    </row>
    <row r="108" spans="1:12" ht="15.75">
      <c r="A108" s="180" t="s">
        <v>94</v>
      </c>
      <c r="B108" s="180"/>
      <c r="C108" s="180"/>
      <c r="D108" s="137"/>
      <c r="E108" s="133"/>
      <c r="F108" s="133"/>
      <c r="G108" s="16"/>
      <c r="H108" s="177">
        <f>H111+H115</f>
        <v>286333872.36</v>
      </c>
      <c r="I108" s="563"/>
      <c r="J108" s="562"/>
      <c r="K108" s="559"/>
      <c r="L108" s="560"/>
    </row>
    <row r="109" spans="1:12" ht="15.75">
      <c r="A109" s="180"/>
      <c r="B109" s="181" t="s">
        <v>90</v>
      </c>
      <c r="C109" s="180"/>
      <c r="D109" s="137"/>
      <c r="E109" s="133"/>
      <c r="F109" s="133"/>
      <c r="G109" s="16"/>
      <c r="H109" s="177">
        <f>H112+H116</f>
        <v>286655125.48</v>
      </c>
      <c r="I109" s="563"/>
      <c r="J109" s="562"/>
      <c r="K109" s="559"/>
      <c r="L109" s="560"/>
    </row>
    <row r="110" spans="1:12" ht="15.75">
      <c r="A110" s="132" t="s">
        <v>34</v>
      </c>
      <c r="B110" s="132" t="s">
        <v>95</v>
      </c>
      <c r="C110" s="132"/>
      <c r="D110" s="133"/>
      <c r="E110" s="133"/>
      <c r="F110" s="133"/>
      <c r="G110" s="16"/>
      <c r="H110" s="177"/>
      <c r="I110" s="563"/>
      <c r="J110" s="562"/>
      <c r="K110" s="559"/>
      <c r="L110" s="560"/>
    </row>
    <row r="111" spans="1:12" ht="15.75">
      <c r="A111" s="182" t="s">
        <v>96</v>
      </c>
      <c r="B111" s="182"/>
      <c r="C111" s="182"/>
      <c r="D111" s="183"/>
      <c r="E111" s="133"/>
      <c r="F111" s="133"/>
      <c r="G111" s="16"/>
      <c r="H111" s="177">
        <f>250367471.67+1461000</f>
        <v>251828471.67</v>
      </c>
      <c r="I111" s="563"/>
      <c r="J111" s="562"/>
      <c r="K111" s="559"/>
      <c r="L111" s="560"/>
    </row>
    <row r="112" spans="1:12" ht="15.75">
      <c r="A112" s="182"/>
      <c r="B112" s="184" t="s">
        <v>90</v>
      </c>
      <c r="C112" s="182"/>
      <c r="D112" s="183"/>
      <c r="E112" s="137"/>
      <c r="F112" s="183"/>
      <c r="G112" s="16"/>
      <c r="H112" s="177">
        <f>H111-D189+D149+F189-F187-F162-F157-F146</f>
        <v>252123064.79</v>
      </c>
      <c r="I112" s="563"/>
      <c r="J112" s="562"/>
      <c r="K112" s="559"/>
      <c r="L112" s="560"/>
    </row>
    <row r="113" spans="1:12" ht="15.75">
      <c r="A113" s="130"/>
      <c r="B113" s="131"/>
      <c r="C113" s="125"/>
      <c r="D113" s="26"/>
      <c r="E113" s="137"/>
      <c r="F113" s="183"/>
      <c r="G113" s="16"/>
      <c r="H113" s="177"/>
      <c r="I113" s="561"/>
      <c r="J113" s="562"/>
      <c r="K113" s="559"/>
      <c r="L113" s="560"/>
    </row>
    <row r="114" spans="1:12" ht="15.75">
      <c r="A114" s="182"/>
      <c r="B114" s="184"/>
      <c r="C114" s="182"/>
      <c r="D114" s="183"/>
      <c r="E114" s="137"/>
      <c r="F114" s="183"/>
      <c r="G114" s="16"/>
      <c r="H114" s="177"/>
      <c r="I114" s="561"/>
      <c r="J114" s="562"/>
      <c r="K114" s="559"/>
      <c r="L114" s="560"/>
    </row>
    <row r="115" spans="1:12" ht="15.75">
      <c r="A115" s="182" t="s">
        <v>97</v>
      </c>
      <c r="B115" s="182"/>
      <c r="C115" s="180"/>
      <c r="D115" s="183"/>
      <c r="E115" s="137"/>
      <c r="F115" s="183"/>
      <c r="G115" s="16"/>
      <c r="H115" s="177">
        <v>34505400.69</v>
      </c>
      <c r="I115" s="561"/>
      <c r="J115" s="562"/>
      <c r="K115" s="559"/>
      <c r="L115" s="560"/>
    </row>
    <row r="116" spans="1:12" ht="15.75">
      <c r="A116" s="182"/>
      <c r="B116" s="184" t="s">
        <v>90</v>
      </c>
      <c r="C116" s="180"/>
      <c r="D116" s="183"/>
      <c r="E116" s="137"/>
      <c r="F116" s="183"/>
      <c r="G116" s="16"/>
      <c r="H116" s="177">
        <f>H115-D157-D149+F187+F162+F157+F146</f>
        <v>34532060.69</v>
      </c>
      <c r="I116" s="563"/>
      <c r="J116" s="562"/>
      <c r="K116" s="559"/>
      <c r="L116" s="560"/>
    </row>
    <row r="117" spans="1:12" ht="20.25">
      <c r="A117" s="130"/>
      <c r="B117" s="131" t="s">
        <v>134</v>
      </c>
      <c r="C117" s="125"/>
      <c r="D117" s="26"/>
      <c r="E117" s="137"/>
      <c r="F117" s="183"/>
      <c r="G117" s="16"/>
      <c r="H117" s="177"/>
      <c r="I117" s="564"/>
      <c r="J117" s="562"/>
      <c r="K117" s="559"/>
      <c r="L117" s="565"/>
    </row>
    <row r="118" spans="1:12" ht="15.75">
      <c r="A118" s="137"/>
      <c r="B118" s="271" t="s">
        <v>135</v>
      </c>
      <c r="C118" s="272"/>
      <c r="D118" s="133"/>
      <c r="E118" s="137"/>
      <c r="F118" s="183"/>
      <c r="G118" s="16"/>
      <c r="H118" s="177"/>
      <c r="I118" s="566"/>
      <c r="J118" s="558"/>
      <c r="K118" s="559"/>
      <c r="L118" s="560"/>
    </row>
    <row r="119" spans="1:12" ht="15.75">
      <c r="A119" s="137"/>
      <c r="B119" s="271" t="s">
        <v>136</v>
      </c>
      <c r="C119" s="272"/>
      <c r="D119" s="133"/>
      <c r="E119" s="137"/>
      <c r="F119" s="183"/>
      <c r="G119" s="16"/>
      <c r="H119" s="179">
        <v>1517214.92</v>
      </c>
      <c r="I119" s="566"/>
      <c r="J119" s="558"/>
      <c r="K119" s="559"/>
      <c r="L119" s="567"/>
    </row>
    <row r="120" spans="1:12" ht="18.75">
      <c r="A120" s="137"/>
      <c r="B120" s="271" t="s">
        <v>90</v>
      </c>
      <c r="C120" s="272"/>
      <c r="D120" s="133"/>
      <c r="E120" s="137"/>
      <c r="F120" s="183"/>
      <c r="G120" s="16"/>
      <c r="H120" s="179">
        <f>H119+F171</f>
        <v>1554723.04</v>
      </c>
      <c r="I120" s="566"/>
      <c r="J120" s="568"/>
      <c r="K120" s="559"/>
      <c r="L120" s="569"/>
    </row>
    <row r="121" spans="1:12" ht="15.75">
      <c r="A121" s="182"/>
      <c r="B121" s="184"/>
      <c r="C121" s="180"/>
      <c r="D121" s="183"/>
      <c r="E121" s="137"/>
      <c r="F121" s="183"/>
      <c r="G121" s="16"/>
      <c r="H121" s="177"/>
      <c r="I121" s="566"/>
      <c r="J121" s="562"/>
      <c r="K121" s="559"/>
      <c r="L121" s="560"/>
    </row>
    <row r="122" spans="1:12" ht="15.75">
      <c r="A122" s="182"/>
      <c r="B122" s="184"/>
      <c r="C122" s="180"/>
      <c r="D122" s="183"/>
      <c r="E122" s="137"/>
      <c r="F122" s="183"/>
      <c r="G122" s="16"/>
      <c r="H122" s="177"/>
      <c r="I122" s="566"/>
      <c r="J122" s="558"/>
      <c r="K122" s="559"/>
      <c r="L122" s="560"/>
    </row>
    <row r="123" spans="1:12" ht="15.75">
      <c r="A123" s="180" t="s">
        <v>98</v>
      </c>
      <c r="B123" s="180"/>
      <c r="C123" s="180"/>
      <c r="D123" s="137"/>
      <c r="E123" s="137"/>
      <c r="F123" s="183"/>
      <c r="G123" s="16"/>
      <c r="H123" s="177">
        <f>H126+H130</f>
        <v>118282770.82000001</v>
      </c>
      <c r="I123" s="566"/>
      <c r="J123" s="558"/>
      <c r="K123" s="559"/>
      <c r="L123" s="560"/>
    </row>
    <row r="124" spans="1:11" ht="15.75">
      <c r="A124" s="180"/>
      <c r="B124" s="181" t="s">
        <v>90</v>
      </c>
      <c r="C124" s="180"/>
      <c r="D124" s="137"/>
      <c r="E124" s="137"/>
      <c r="F124" s="183"/>
      <c r="H124" s="126">
        <f>H127+H131</f>
        <v>118085232.26</v>
      </c>
      <c r="I124" s="543"/>
      <c r="K124" s="541"/>
    </row>
    <row r="125" spans="1:12" ht="15.75">
      <c r="A125" s="132" t="s">
        <v>34</v>
      </c>
      <c r="B125" s="132" t="s">
        <v>95</v>
      </c>
      <c r="C125" s="132"/>
      <c r="D125" s="133"/>
      <c r="E125" s="137"/>
      <c r="F125" s="183"/>
      <c r="H125" s="126"/>
      <c r="I125" s="543"/>
      <c r="J125" s="536"/>
      <c r="K125" s="541"/>
      <c r="L125" s="541"/>
    </row>
    <row r="126" spans="1:12" ht="18.75">
      <c r="A126" s="182" t="s">
        <v>96</v>
      </c>
      <c r="B126" s="182"/>
      <c r="C126" s="182"/>
      <c r="D126" s="183"/>
      <c r="E126" s="137"/>
      <c r="F126" s="183"/>
      <c r="G126" s="16"/>
      <c r="H126" s="177">
        <v>105489504.2</v>
      </c>
      <c r="I126" s="570"/>
      <c r="J126" s="571"/>
      <c r="K126" s="559"/>
      <c r="L126" s="559"/>
    </row>
    <row r="127" spans="1:12" ht="15.75">
      <c r="A127" s="182"/>
      <c r="B127" s="184" t="s">
        <v>90</v>
      </c>
      <c r="C127" s="182"/>
      <c r="D127" s="183"/>
      <c r="E127" s="137"/>
      <c r="F127" s="183"/>
      <c r="G127" s="16"/>
      <c r="H127" s="177">
        <f>H126-D212+D207+D203+F212-F204-F201</f>
        <v>105390031.2</v>
      </c>
      <c r="I127" s="566"/>
      <c r="J127" s="571"/>
      <c r="K127" s="559"/>
      <c r="L127" s="560"/>
    </row>
    <row r="128" spans="1:12" ht="15.75">
      <c r="A128" s="182"/>
      <c r="B128" s="184"/>
      <c r="C128" s="182"/>
      <c r="D128" s="183"/>
      <c r="E128" s="137"/>
      <c r="F128" s="183"/>
      <c r="G128" s="16"/>
      <c r="H128" s="177"/>
      <c r="I128" s="572"/>
      <c r="J128" s="562"/>
      <c r="K128" s="559"/>
      <c r="L128" s="560"/>
    </row>
    <row r="129" spans="1:12" ht="15.75">
      <c r="A129" s="182"/>
      <c r="B129" s="184"/>
      <c r="C129" s="182"/>
      <c r="D129" s="183"/>
      <c r="E129" s="137"/>
      <c r="F129" s="183"/>
      <c r="G129" s="16"/>
      <c r="H129" s="177"/>
      <c r="I129" s="572"/>
      <c r="J129" s="562"/>
      <c r="K129" s="559"/>
      <c r="L129" s="560"/>
    </row>
    <row r="130" spans="1:12" ht="15.75">
      <c r="A130" s="182" t="s">
        <v>97</v>
      </c>
      <c r="B130" s="182"/>
      <c r="C130" s="180"/>
      <c r="D130" s="183"/>
      <c r="E130" s="137"/>
      <c r="F130" s="183"/>
      <c r="G130" s="16"/>
      <c r="H130" s="177">
        <v>12793266.62</v>
      </c>
      <c r="I130" s="572"/>
      <c r="J130" s="562"/>
      <c r="K130" s="559"/>
      <c r="L130" s="560"/>
    </row>
    <row r="131" spans="1:12" ht="15.75">
      <c r="A131" s="182"/>
      <c r="B131" s="184" t="s">
        <v>90</v>
      </c>
      <c r="C131" s="180"/>
      <c r="D131" s="183"/>
      <c r="E131" s="137"/>
      <c r="F131" s="183"/>
      <c r="G131" s="16"/>
      <c r="H131" s="177">
        <f>H130-D207-D203+F202+F204</f>
        <v>12695201.059999999</v>
      </c>
      <c r="I131" s="573"/>
      <c r="J131" s="562"/>
      <c r="K131" s="559"/>
      <c r="L131" s="560"/>
    </row>
    <row r="132" spans="1:12" ht="15.75">
      <c r="A132" s="182"/>
      <c r="B132" s="184"/>
      <c r="C132" s="182"/>
      <c r="D132" s="183"/>
      <c r="E132" s="137"/>
      <c r="F132" s="183"/>
      <c r="G132" s="16"/>
      <c r="H132" s="177"/>
      <c r="I132" s="574"/>
      <c r="J132" s="562"/>
      <c r="K132" s="559"/>
      <c r="L132" s="560"/>
    </row>
    <row r="133" spans="1:12" ht="15.75">
      <c r="A133" s="182"/>
      <c r="B133" s="184"/>
      <c r="C133" s="182"/>
      <c r="D133" s="183"/>
      <c r="E133" s="137"/>
      <c r="F133" s="183"/>
      <c r="G133" s="16"/>
      <c r="H133" s="177"/>
      <c r="I133" s="572"/>
      <c r="J133" s="562"/>
      <c r="K133" s="559"/>
      <c r="L133" s="560"/>
    </row>
    <row r="134" spans="1:12" ht="18.75">
      <c r="A134" s="186" t="s">
        <v>81</v>
      </c>
      <c r="B134" s="187"/>
      <c r="C134" s="188"/>
      <c r="D134" s="18"/>
      <c r="E134" s="18"/>
      <c r="F134" s="18"/>
      <c r="G134" s="18"/>
      <c r="H134" s="21"/>
      <c r="I134" s="566"/>
      <c r="J134" s="575"/>
      <c r="K134" s="576"/>
      <c r="L134" s="575"/>
    </row>
    <row r="135" spans="1:12" ht="15" customHeight="1">
      <c r="A135" s="186"/>
      <c r="B135" s="187"/>
      <c r="C135" s="188"/>
      <c r="D135" s="18"/>
      <c r="E135" s="18"/>
      <c r="F135" s="18"/>
      <c r="G135" s="18"/>
      <c r="H135" s="21"/>
      <c r="I135" s="566"/>
      <c r="J135" s="575"/>
      <c r="K135" s="576"/>
      <c r="L135" s="575"/>
    </row>
    <row r="136" spans="1:12" ht="18.75">
      <c r="A136" s="186"/>
      <c r="B136" s="187"/>
      <c r="C136" s="188"/>
      <c r="D136" s="18"/>
      <c r="E136" s="18"/>
      <c r="F136" s="18"/>
      <c r="G136" s="18"/>
      <c r="H136" s="21"/>
      <c r="I136" s="566"/>
      <c r="J136" s="575"/>
      <c r="K136" s="576"/>
      <c r="L136" s="577"/>
    </row>
    <row r="137" spans="1:12" ht="18.75">
      <c r="A137" s="189" t="s">
        <v>138</v>
      </c>
      <c r="B137" s="189"/>
      <c r="C137" s="190"/>
      <c r="D137" s="19"/>
      <c r="E137" s="19"/>
      <c r="F137" s="19"/>
      <c r="G137" s="19"/>
      <c r="H137" s="17"/>
      <c r="I137" s="566"/>
      <c r="J137" s="558"/>
      <c r="K137" s="559"/>
      <c r="L137" s="578"/>
    </row>
    <row r="138" spans="1:12" ht="18.75">
      <c r="A138" s="189"/>
      <c r="B138" s="189"/>
      <c r="C138" s="190"/>
      <c r="D138" s="19"/>
      <c r="E138" s="19"/>
      <c r="F138" s="19"/>
      <c r="G138" s="19"/>
      <c r="H138" s="17"/>
      <c r="I138" s="566"/>
      <c r="J138" s="558"/>
      <c r="K138" s="559"/>
      <c r="L138" s="578"/>
    </row>
    <row r="139" spans="1:12" ht="15" customHeight="1">
      <c r="A139" s="189"/>
      <c r="B139" s="189"/>
      <c r="C139" s="190"/>
      <c r="D139" s="19"/>
      <c r="E139" s="19"/>
      <c r="F139" s="19"/>
      <c r="G139" s="19"/>
      <c r="H139" s="17"/>
      <c r="I139" s="566"/>
      <c r="J139" s="558"/>
      <c r="K139" s="559"/>
      <c r="L139" s="569"/>
    </row>
    <row r="140" spans="1:12" ht="18.75">
      <c r="A140" s="146"/>
      <c r="B140" s="146"/>
      <c r="C140" s="147"/>
      <c r="D140" s="10" t="s">
        <v>31</v>
      </c>
      <c r="E140" s="11"/>
      <c r="F140" s="10" t="s">
        <v>32</v>
      </c>
      <c r="G140" s="11"/>
      <c r="H140" s="17"/>
      <c r="I140" s="566"/>
      <c r="J140" s="558"/>
      <c r="K140" s="559"/>
      <c r="L140" s="560"/>
    </row>
    <row r="141" spans="1:12" ht="13.5" customHeight="1">
      <c r="A141" s="148"/>
      <c r="B141" s="148"/>
      <c r="C141" s="149"/>
      <c r="D141" s="12" t="s">
        <v>34</v>
      </c>
      <c r="E141" s="11" t="s">
        <v>33</v>
      </c>
      <c r="F141" s="12" t="s">
        <v>34</v>
      </c>
      <c r="G141" s="11" t="s">
        <v>33</v>
      </c>
      <c r="H141" s="17"/>
      <c r="I141" s="566"/>
      <c r="J141" s="558"/>
      <c r="K141" s="559"/>
      <c r="L141" s="560"/>
    </row>
    <row r="142" spans="1:12" ht="27.75" customHeight="1">
      <c r="A142" s="150" t="s">
        <v>36</v>
      </c>
      <c r="B142" s="150" t="s">
        <v>42</v>
      </c>
      <c r="C142" s="150" t="s">
        <v>37</v>
      </c>
      <c r="D142" s="13" t="s">
        <v>38</v>
      </c>
      <c r="E142" s="14" t="s">
        <v>39</v>
      </c>
      <c r="F142" s="13" t="s">
        <v>38</v>
      </c>
      <c r="G142" s="14" t="s">
        <v>39</v>
      </c>
      <c r="H142" s="17"/>
      <c r="I142" s="576"/>
      <c r="J142" s="558"/>
      <c r="K142" s="559"/>
      <c r="L142" s="560"/>
    </row>
    <row r="143" spans="1:23" s="29" customFormat="1" ht="19.5" customHeight="1">
      <c r="A143" s="153" t="s">
        <v>305</v>
      </c>
      <c r="B143" s="191" t="s">
        <v>306</v>
      </c>
      <c r="C143" s="151"/>
      <c r="D143" s="414"/>
      <c r="E143" s="152"/>
      <c r="F143" s="152">
        <f>SUM(F144:F145)</f>
        <v>315000</v>
      </c>
      <c r="G143" s="152"/>
      <c r="H143" s="177"/>
      <c r="I143" s="562"/>
      <c r="J143" s="575"/>
      <c r="K143" s="562"/>
      <c r="L143" s="575"/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79"/>
    </row>
    <row r="144" spans="1:23" s="28" customFormat="1" ht="19.5" customHeight="1">
      <c r="A144" s="155"/>
      <c r="B144" s="155"/>
      <c r="C144" s="157" t="s">
        <v>307</v>
      </c>
      <c r="D144" s="362"/>
      <c r="E144" s="158"/>
      <c r="F144" s="158">
        <v>4000</v>
      </c>
      <c r="G144" s="158"/>
      <c r="H144" s="179"/>
      <c r="I144" s="571"/>
      <c r="J144" s="558"/>
      <c r="K144" s="571"/>
      <c r="L144" s="558"/>
      <c r="M144" s="556"/>
      <c r="N144" s="556"/>
      <c r="O144" s="556"/>
      <c r="P144" s="556"/>
      <c r="Q144" s="556"/>
      <c r="R144" s="556"/>
      <c r="S144" s="556"/>
      <c r="T144" s="556"/>
      <c r="U144" s="556"/>
      <c r="V144" s="556"/>
      <c r="W144" s="556"/>
    </row>
    <row r="145" spans="1:23" s="28" customFormat="1" ht="19.5" customHeight="1">
      <c r="A145" s="170"/>
      <c r="B145" s="170"/>
      <c r="C145" s="157" t="s">
        <v>308</v>
      </c>
      <c r="D145" s="362"/>
      <c r="E145" s="158"/>
      <c r="F145" s="158">
        <v>311000</v>
      </c>
      <c r="G145" s="158"/>
      <c r="H145" s="179"/>
      <c r="I145" s="571"/>
      <c r="J145" s="558"/>
      <c r="K145" s="571"/>
      <c r="L145" s="558"/>
      <c r="M145" s="556"/>
      <c r="N145" s="556"/>
      <c r="O145" s="556"/>
      <c r="P145" s="556"/>
      <c r="Q145" s="556"/>
      <c r="R145" s="556"/>
      <c r="S145" s="556"/>
      <c r="T145" s="556"/>
      <c r="U145" s="556"/>
      <c r="V145" s="556"/>
      <c r="W145" s="556"/>
    </row>
    <row r="146" spans="1:23" s="29" customFormat="1" ht="19.5" customHeight="1">
      <c r="A146" s="151" t="s">
        <v>312</v>
      </c>
      <c r="B146" s="151" t="s">
        <v>313</v>
      </c>
      <c r="C146" s="154" t="s">
        <v>130</v>
      </c>
      <c r="D146" s="414"/>
      <c r="E146" s="152"/>
      <c r="F146" s="152">
        <v>40000</v>
      </c>
      <c r="G146" s="152"/>
      <c r="H146" s="177"/>
      <c r="I146" s="562"/>
      <c r="J146" s="575"/>
      <c r="K146" s="562"/>
      <c r="L146" s="575"/>
      <c r="M146" s="579"/>
      <c r="N146" s="579"/>
      <c r="O146" s="579"/>
      <c r="P146" s="579"/>
      <c r="Q146" s="579"/>
      <c r="R146" s="579"/>
      <c r="S146" s="579"/>
      <c r="T146" s="579"/>
      <c r="U146" s="579"/>
      <c r="V146" s="579"/>
      <c r="W146" s="579"/>
    </row>
    <row r="147" spans="1:23" s="29" customFormat="1" ht="19.5" customHeight="1">
      <c r="A147" s="507" t="s">
        <v>137</v>
      </c>
      <c r="B147" s="507" t="s">
        <v>207</v>
      </c>
      <c r="C147" s="166"/>
      <c r="D147" s="414">
        <f>SUM(D148:D149)</f>
        <v>75900</v>
      </c>
      <c r="E147" s="152"/>
      <c r="F147" s="414"/>
      <c r="G147" s="152"/>
      <c r="H147" s="177"/>
      <c r="I147" s="562"/>
      <c r="J147" s="575"/>
      <c r="K147" s="562"/>
      <c r="L147" s="575"/>
      <c r="M147" s="579"/>
      <c r="N147" s="579"/>
      <c r="O147" s="579"/>
      <c r="P147" s="579"/>
      <c r="Q147" s="579"/>
      <c r="R147" s="579"/>
      <c r="S147" s="579"/>
      <c r="T147" s="579"/>
      <c r="U147" s="579"/>
      <c r="V147" s="579"/>
      <c r="W147" s="579"/>
    </row>
    <row r="148" spans="1:23" s="28" customFormat="1" ht="19.5" customHeight="1">
      <c r="A148" s="508"/>
      <c r="B148" s="155"/>
      <c r="C148" s="157" t="s">
        <v>208</v>
      </c>
      <c r="D148" s="362">
        <v>5900</v>
      </c>
      <c r="E148" s="158"/>
      <c r="F148" s="158"/>
      <c r="G148" s="158"/>
      <c r="H148" s="179"/>
      <c r="I148" s="580"/>
      <c r="J148" s="558"/>
      <c r="K148" s="571"/>
      <c r="L148" s="558"/>
      <c r="M148" s="556"/>
      <c r="N148" s="556"/>
      <c r="O148" s="556"/>
      <c r="P148" s="556"/>
      <c r="Q148" s="556"/>
      <c r="R148" s="556"/>
      <c r="S148" s="556"/>
      <c r="T148" s="556"/>
      <c r="U148" s="556"/>
      <c r="V148" s="556"/>
      <c r="W148" s="556"/>
    </row>
    <row r="149" spans="1:23" s="28" customFormat="1" ht="19.5" customHeight="1">
      <c r="A149" s="509"/>
      <c r="B149" s="170"/>
      <c r="C149" s="157" t="s">
        <v>309</v>
      </c>
      <c r="D149" s="362">
        <v>70000</v>
      </c>
      <c r="E149" s="158"/>
      <c r="F149" s="158"/>
      <c r="G149" s="158"/>
      <c r="H149" s="179"/>
      <c r="I149" s="571"/>
      <c r="J149" s="558"/>
      <c r="K149" s="571"/>
      <c r="L149" s="558"/>
      <c r="M149" s="556"/>
      <c r="N149" s="556"/>
      <c r="O149" s="556"/>
      <c r="P149" s="556"/>
      <c r="Q149" s="556"/>
      <c r="R149" s="556"/>
      <c r="S149" s="556"/>
      <c r="T149" s="556"/>
      <c r="U149" s="556"/>
      <c r="V149" s="556"/>
      <c r="W149" s="556"/>
    </row>
    <row r="150" spans="1:23" s="29" customFormat="1" ht="19.5" customHeight="1">
      <c r="A150" s="166" t="s">
        <v>205</v>
      </c>
      <c r="B150" s="154"/>
      <c r="C150" s="154"/>
      <c r="D150" s="414">
        <f>D151+D158+D163+D164</f>
        <v>51210</v>
      </c>
      <c r="E150" s="152"/>
      <c r="F150" s="414">
        <f>F151+F158+F163+F164</f>
        <v>45554</v>
      </c>
      <c r="G150" s="152"/>
      <c r="H150" s="177"/>
      <c r="I150" s="562"/>
      <c r="J150" s="575"/>
      <c r="K150" s="562"/>
      <c r="L150" s="575"/>
      <c r="M150" s="579"/>
      <c r="N150" s="579"/>
      <c r="O150" s="579"/>
      <c r="P150" s="579"/>
      <c r="Q150" s="579"/>
      <c r="R150" s="579"/>
      <c r="S150" s="579"/>
      <c r="T150" s="579"/>
      <c r="U150" s="579"/>
      <c r="V150" s="579"/>
      <c r="W150" s="579"/>
    </row>
    <row r="151" spans="1:23" s="28" customFormat="1" ht="19.5" customHeight="1">
      <c r="A151" s="159"/>
      <c r="B151" s="275" t="s">
        <v>206</v>
      </c>
      <c r="C151" s="156"/>
      <c r="D151" s="158">
        <f>SUM(D152:D157)</f>
        <v>41025</v>
      </c>
      <c r="E151" s="158"/>
      <c r="F151" s="158">
        <f>SUM(F152:F157)</f>
        <v>21025</v>
      </c>
      <c r="G151" s="158"/>
      <c r="H151" s="179"/>
      <c r="I151" s="571"/>
      <c r="J151" s="558"/>
      <c r="K151" s="571"/>
      <c r="L151" s="558"/>
      <c r="M151" s="556"/>
      <c r="N151" s="556"/>
      <c r="O151" s="556"/>
      <c r="P151" s="556"/>
      <c r="Q151" s="556"/>
      <c r="R151" s="556"/>
      <c r="S151" s="556"/>
      <c r="T151" s="556"/>
      <c r="U151" s="556"/>
      <c r="V151" s="556"/>
      <c r="W151" s="556"/>
    </row>
    <row r="152" spans="1:23" s="28" customFormat="1" ht="19.5" customHeight="1">
      <c r="A152" s="159"/>
      <c r="B152" s="160"/>
      <c r="C152" s="275" t="s">
        <v>236</v>
      </c>
      <c r="D152" s="362"/>
      <c r="E152" s="362"/>
      <c r="F152" s="362">
        <v>3265</v>
      </c>
      <c r="G152" s="362"/>
      <c r="H152" s="179"/>
      <c r="I152" s="571"/>
      <c r="J152" s="558"/>
      <c r="K152" s="571"/>
      <c r="L152" s="558"/>
      <c r="M152" s="556"/>
      <c r="N152" s="556"/>
      <c r="O152" s="556"/>
      <c r="P152" s="556"/>
      <c r="Q152" s="556"/>
      <c r="R152" s="556"/>
      <c r="S152" s="556"/>
      <c r="T152" s="556"/>
      <c r="U152" s="556"/>
      <c r="V152" s="556"/>
      <c r="W152" s="556"/>
    </row>
    <row r="153" spans="1:23" s="28" customFormat="1" ht="19.5" customHeight="1">
      <c r="A153" s="159"/>
      <c r="B153" s="160"/>
      <c r="C153" s="275" t="s">
        <v>317</v>
      </c>
      <c r="D153" s="362">
        <v>3265</v>
      </c>
      <c r="E153" s="362"/>
      <c r="F153" s="362"/>
      <c r="G153" s="362"/>
      <c r="H153" s="179"/>
      <c r="I153" s="571"/>
      <c r="J153" s="558"/>
      <c r="K153" s="571"/>
      <c r="L153" s="558"/>
      <c r="M153" s="556"/>
      <c r="N153" s="556"/>
      <c r="O153" s="556"/>
      <c r="P153" s="556"/>
      <c r="Q153" s="556"/>
      <c r="R153" s="556"/>
      <c r="S153" s="556"/>
      <c r="T153" s="556"/>
      <c r="U153" s="556"/>
      <c r="V153" s="556"/>
      <c r="W153" s="556"/>
    </row>
    <row r="154" spans="1:23" s="28" customFormat="1" ht="19.5" customHeight="1">
      <c r="A154" s="159"/>
      <c r="B154" s="160"/>
      <c r="C154" s="156" t="s">
        <v>234</v>
      </c>
      <c r="D154" s="158">
        <f>32000+5760</f>
        <v>37760</v>
      </c>
      <c r="E154" s="158"/>
      <c r="F154" s="158"/>
      <c r="G154" s="158"/>
      <c r="H154" s="179"/>
      <c r="I154" s="571"/>
      <c r="J154" s="558"/>
      <c r="K154" s="571"/>
      <c r="L154" s="558"/>
      <c r="M154" s="556"/>
      <c r="N154" s="556"/>
      <c r="O154" s="556"/>
      <c r="P154" s="556"/>
      <c r="Q154" s="556"/>
      <c r="R154" s="556"/>
      <c r="S154" s="556"/>
      <c r="T154" s="556"/>
      <c r="U154" s="556"/>
      <c r="V154" s="556"/>
      <c r="W154" s="556"/>
    </row>
    <row r="155" spans="1:23" s="28" customFormat="1" ht="19.5" customHeight="1">
      <c r="A155" s="159"/>
      <c r="B155" s="160"/>
      <c r="C155" s="275" t="s">
        <v>327</v>
      </c>
      <c r="D155" s="362"/>
      <c r="E155" s="362"/>
      <c r="F155" s="362">
        <v>5000</v>
      </c>
      <c r="G155" s="362"/>
      <c r="H155" s="179"/>
      <c r="I155" s="571"/>
      <c r="J155" s="558"/>
      <c r="K155" s="571"/>
      <c r="L155" s="558"/>
      <c r="M155" s="556"/>
      <c r="N155" s="556"/>
      <c r="O155" s="556"/>
      <c r="P155" s="556"/>
      <c r="Q155" s="556"/>
      <c r="R155" s="556"/>
      <c r="S155" s="556"/>
      <c r="T155" s="556"/>
      <c r="U155" s="556"/>
      <c r="V155" s="556"/>
      <c r="W155" s="556"/>
    </row>
    <row r="156" spans="1:23" s="28" customFormat="1" ht="19.5" customHeight="1">
      <c r="A156" s="159"/>
      <c r="B156" s="160"/>
      <c r="C156" s="275" t="s">
        <v>315</v>
      </c>
      <c r="D156" s="362"/>
      <c r="E156" s="362"/>
      <c r="F156" s="362">
        <v>7000</v>
      </c>
      <c r="G156" s="362"/>
      <c r="H156" s="179"/>
      <c r="I156" s="571"/>
      <c r="J156" s="558"/>
      <c r="K156" s="571"/>
      <c r="L156" s="558"/>
      <c r="M156" s="556"/>
      <c r="N156" s="556"/>
      <c r="O156" s="556"/>
      <c r="P156" s="556"/>
      <c r="Q156" s="556"/>
      <c r="R156" s="556"/>
      <c r="S156" s="556"/>
      <c r="T156" s="556"/>
      <c r="U156" s="556"/>
      <c r="V156" s="556"/>
      <c r="W156" s="556"/>
    </row>
    <row r="157" spans="1:23" s="28" customFormat="1" ht="19.5" customHeight="1">
      <c r="A157" s="159"/>
      <c r="B157" s="160"/>
      <c r="C157" s="156" t="s">
        <v>213</v>
      </c>
      <c r="D157" s="158"/>
      <c r="E157" s="158"/>
      <c r="F157" s="158">
        <v>5760</v>
      </c>
      <c r="G157" s="158"/>
      <c r="H157" s="179"/>
      <c r="I157" s="571"/>
      <c r="J157" s="558"/>
      <c r="K157" s="571"/>
      <c r="L157" s="558"/>
      <c r="M157" s="556"/>
      <c r="N157" s="556"/>
      <c r="O157" s="556"/>
      <c r="P157" s="556"/>
      <c r="Q157" s="556"/>
      <c r="R157" s="556"/>
      <c r="S157" s="556"/>
      <c r="T157" s="556"/>
      <c r="U157" s="556"/>
      <c r="V157" s="556"/>
      <c r="W157" s="556"/>
    </row>
    <row r="158" spans="1:23" s="28" customFormat="1" ht="19.5" customHeight="1">
      <c r="A158" s="159"/>
      <c r="B158" s="275" t="s">
        <v>316</v>
      </c>
      <c r="C158" s="156"/>
      <c r="D158" s="158">
        <f>SUM(D159:D162)</f>
        <v>9300</v>
      </c>
      <c r="E158" s="158"/>
      <c r="F158" s="158">
        <f>SUM(F159:F162)</f>
        <v>17744</v>
      </c>
      <c r="G158" s="158"/>
      <c r="H158" s="179"/>
      <c r="I158" s="571"/>
      <c r="J158" s="558"/>
      <c r="K158" s="571"/>
      <c r="L158" s="558"/>
      <c r="M158" s="556"/>
      <c r="N158" s="556"/>
      <c r="O158" s="556"/>
      <c r="P158" s="556"/>
      <c r="Q158" s="556"/>
      <c r="R158" s="556"/>
      <c r="S158" s="556"/>
      <c r="T158" s="556"/>
      <c r="U158" s="556"/>
      <c r="V158" s="556"/>
      <c r="W158" s="556"/>
    </row>
    <row r="159" spans="1:23" s="28" customFormat="1" ht="19.5" customHeight="1">
      <c r="A159" s="159"/>
      <c r="B159" s="160"/>
      <c r="C159" s="156" t="s">
        <v>236</v>
      </c>
      <c r="D159" s="158"/>
      <c r="E159" s="158"/>
      <c r="F159" s="158">
        <v>7200</v>
      </c>
      <c r="G159" s="158"/>
      <c r="H159" s="179"/>
      <c r="I159" s="571"/>
      <c r="J159" s="558"/>
      <c r="K159" s="571"/>
      <c r="L159" s="558"/>
      <c r="M159" s="556"/>
      <c r="N159" s="556"/>
      <c r="O159" s="556"/>
      <c r="P159" s="556"/>
      <c r="Q159" s="556"/>
      <c r="R159" s="556"/>
      <c r="S159" s="556"/>
      <c r="T159" s="556"/>
      <c r="U159" s="556"/>
      <c r="V159" s="556"/>
      <c r="W159" s="556"/>
    </row>
    <row r="160" spans="1:23" s="28" customFormat="1" ht="19.5" customHeight="1">
      <c r="A160" s="159"/>
      <c r="B160" s="160"/>
      <c r="C160" s="156" t="s">
        <v>317</v>
      </c>
      <c r="D160" s="158">
        <v>9300</v>
      </c>
      <c r="E160" s="158"/>
      <c r="F160" s="158"/>
      <c r="G160" s="158"/>
      <c r="H160" s="179"/>
      <c r="I160" s="571"/>
      <c r="J160" s="558"/>
      <c r="K160" s="571"/>
      <c r="L160" s="558"/>
      <c r="M160" s="556"/>
      <c r="N160" s="556"/>
      <c r="O160" s="556"/>
      <c r="P160" s="556"/>
      <c r="Q160" s="556"/>
      <c r="R160" s="556"/>
      <c r="S160" s="556"/>
      <c r="T160" s="556"/>
      <c r="U160" s="556"/>
      <c r="V160" s="556"/>
      <c r="W160" s="556"/>
    </row>
    <row r="161" spans="1:23" s="28" customFormat="1" ht="19.5" customHeight="1">
      <c r="A161" s="159"/>
      <c r="B161" s="160"/>
      <c r="C161" s="156" t="s">
        <v>237</v>
      </c>
      <c r="D161" s="158"/>
      <c r="E161" s="158"/>
      <c r="F161" s="158">
        <v>1244</v>
      </c>
      <c r="G161" s="158"/>
      <c r="H161" s="179"/>
      <c r="I161" s="571"/>
      <c r="J161" s="558"/>
      <c r="K161" s="571"/>
      <c r="L161" s="558"/>
      <c r="M161" s="556"/>
      <c r="N161" s="556"/>
      <c r="O161" s="556"/>
      <c r="P161" s="556"/>
      <c r="Q161" s="556"/>
      <c r="R161" s="556"/>
      <c r="S161" s="556"/>
      <c r="T161" s="556"/>
      <c r="U161" s="556"/>
      <c r="V161" s="556"/>
      <c r="W161" s="556"/>
    </row>
    <row r="162" spans="1:23" s="28" customFormat="1" ht="19.5" customHeight="1">
      <c r="A162" s="159"/>
      <c r="B162" s="160"/>
      <c r="C162" s="156" t="s">
        <v>130</v>
      </c>
      <c r="D162" s="158"/>
      <c r="E162" s="158"/>
      <c r="F162" s="158">
        <v>9300</v>
      </c>
      <c r="G162" s="158"/>
      <c r="H162" s="179"/>
      <c r="I162" s="571"/>
      <c r="J162" s="558"/>
      <c r="K162" s="571"/>
      <c r="L162" s="558"/>
      <c r="M162" s="556"/>
      <c r="N162" s="556"/>
      <c r="O162" s="556"/>
      <c r="P162" s="556"/>
      <c r="Q162" s="556"/>
      <c r="R162" s="556"/>
      <c r="S162" s="556"/>
      <c r="T162" s="556"/>
      <c r="U162" s="556"/>
      <c r="V162" s="556"/>
      <c r="W162" s="556"/>
    </row>
    <row r="163" spans="1:23" s="28" customFormat="1" ht="19.5" customHeight="1">
      <c r="A163" s="159"/>
      <c r="B163" s="275" t="s">
        <v>314</v>
      </c>
      <c r="C163" s="156" t="s">
        <v>315</v>
      </c>
      <c r="D163" s="158"/>
      <c r="E163" s="158"/>
      <c r="F163" s="158">
        <v>5900</v>
      </c>
      <c r="G163" s="158"/>
      <c r="H163" s="179"/>
      <c r="I163" s="571"/>
      <c r="J163" s="558"/>
      <c r="K163" s="571"/>
      <c r="L163" s="558"/>
      <c r="M163" s="556"/>
      <c r="N163" s="556"/>
      <c r="O163" s="556"/>
      <c r="P163" s="556"/>
      <c r="Q163" s="556"/>
      <c r="R163" s="556"/>
      <c r="S163" s="556"/>
      <c r="T163" s="556"/>
      <c r="U163" s="556"/>
      <c r="V163" s="556"/>
      <c r="W163" s="556"/>
    </row>
    <row r="164" spans="1:23" s="28" customFormat="1" ht="19.5" customHeight="1">
      <c r="A164" s="159"/>
      <c r="B164" s="155" t="s">
        <v>328</v>
      </c>
      <c r="C164" s="156"/>
      <c r="D164" s="158">
        <f>SUM(D165:D167)</f>
        <v>885</v>
      </c>
      <c r="E164" s="158"/>
      <c r="F164" s="158">
        <f>SUM(F165:F167)</f>
        <v>885</v>
      </c>
      <c r="G164" s="158"/>
      <c r="H164" s="179"/>
      <c r="I164" s="571"/>
      <c r="J164" s="558"/>
      <c r="K164" s="571"/>
      <c r="L164" s="558"/>
      <c r="M164" s="556"/>
      <c r="N164" s="556"/>
      <c r="O164" s="556"/>
      <c r="P164" s="556"/>
      <c r="Q164" s="556"/>
      <c r="R164" s="556"/>
      <c r="S164" s="556"/>
      <c r="T164" s="556"/>
      <c r="U164" s="556"/>
      <c r="V164" s="556"/>
      <c r="W164" s="556"/>
    </row>
    <row r="165" spans="1:23" s="28" customFormat="1" ht="19.5" customHeight="1">
      <c r="A165" s="452"/>
      <c r="B165" s="155"/>
      <c r="C165" s="156" t="s">
        <v>317</v>
      </c>
      <c r="D165" s="158">
        <v>885</v>
      </c>
      <c r="E165" s="158"/>
      <c r="F165" s="158"/>
      <c r="G165" s="158"/>
      <c r="H165" s="179"/>
      <c r="I165" s="571"/>
      <c r="J165" s="558"/>
      <c r="K165" s="571"/>
      <c r="L165" s="558"/>
      <c r="M165" s="556"/>
      <c r="N165" s="556"/>
      <c r="O165" s="556"/>
      <c r="P165" s="556"/>
      <c r="Q165" s="556"/>
      <c r="R165" s="556"/>
      <c r="S165" s="556"/>
      <c r="T165" s="556"/>
      <c r="U165" s="556"/>
      <c r="V165" s="556"/>
      <c r="W165" s="556"/>
    </row>
    <row r="166" spans="1:23" s="28" customFormat="1" ht="19.5" customHeight="1">
      <c r="A166" s="452"/>
      <c r="B166" s="159"/>
      <c r="C166" s="156" t="s">
        <v>237</v>
      </c>
      <c r="D166" s="158"/>
      <c r="E166" s="158"/>
      <c r="F166" s="158">
        <v>800</v>
      </c>
      <c r="G166" s="158"/>
      <c r="H166" s="179"/>
      <c r="I166" s="571"/>
      <c r="J166" s="558"/>
      <c r="K166" s="571"/>
      <c r="L166" s="558"/>
      <c r="M166" s="556"/>
      <c r="N166" s="556"/>
      <c r="O166" s="556"/>
      <c r="P166" s="556"/>
      <c r="Q166" s="556"/>
      <c r="R166" s="556"/>
      <c r="S166" s="556"/>
      <c r="T166" s="556"/>
      <c r="U166" s="556"/>
      <c r="V166" s="556"/>
      <c r="W166" s="556"/>
    </row>
    <row r="167" spans="1:23" s="28" customFormat="1" ht="19.5" customHeight="1">
      <c r="A167" s="452"/>
      <c r="B167" s="170"/>
      <c r="C167" s="156" t="s">
        <v>329</v>
      </c>
      <c r="D167" s="158"/>
      <c r="E167" s="158"/>
      <c r="F167" s="158">
        <v>85</v>
      </c>
      <c r="G167" s="158"/>
      <c r="H167" s="179"/>
      <c r="I167" s="571"/>
      <c r="J167" s="558"/>
      <c r="K167" s="571"/>
      <c r="L167" s="558"/>
      <c r="M167" s="556"/>
      <c r="N167" s="556"/>
      <c r="O167" s="556"/>
      <c r="P167" s="556"/>
      <c r="Q167" s="556"/>
      <c r="R167" s="556"/>
      <c r="S167" s="556"/>
      <c r="T167" s="556"/>
      <c r="U167" s="556"/>
      <c r="V167" s="556"/>
      <c r="W167" s="556"/>
    </row>
    <row r="168" spans="1:23" s="29" customFormat="1" ht="19.5" customHeight="1">
      <c r="A168" s="151" t="s">
        <v>214</v>
      </c>
      <c r="B168" s="166" t="s">
        <v>235</v>
      </c>
      <c r="C168" s="151"/>
      <c r="D168" s="152"/>
      <c r="E168" s="152"/>
      <c r="F168" s="152">
        <f>SUM(F169:F170)</f>
        <v>23001</v>
      </c>
      <c r="G168" s="152"/>
      <c r="H168" s="177"/>
      <c r="I168" s="562"/>
      <c r="J168" s="575"/>
      <c r="K168" s="562"/>
      <c r="L168" s="575"/>
      <c r="M168" s="579"/>
      <c r="N168" s="579"/>
      <c r="O168" s="579"/>
      <c r="P168" s="579"/>
      <c r="Q168" s="579"/>
      <c r="R168" s="579"/>
      <c r="S168" s="579"/>
      <c r="T168" s="579"/>
      <c r="U168" s="579"/>
      <c r="V168" s="579"/>
      <c r="W168" s="579"/>
    </row>
    <row r="169" spans="1:23" s="28" customFormat="1" ht="19.5" customHeight="1">
      <c r="A169" s="159"/>
      <c r="B169" s="170"/>
      <c r="C169" s="160" t="s">
        <v>236</v>
      </c>
      <c r="D169" s="158"/>
      <c r="E169" s="158"/>
      <c r="F169" s="158">
        <v>20506</v>
      </c>
      <c r="G169" s="158"/>
      <c r="H169" s="179"/>
      <c r="I169" s="571"/>
      <c r="J169" s="558"/>
      <c r="K169" s="571"/>
      <c r="L169" s="558"/>
      <c r="M169" s="556"/>
      <c r="N169" s="556"/>
      <c r="O169" s="556"/>
      <c r="P169" s="556"/>
      <c r="Q169" s="556"/>
      <c r="R169" s="556"/>
      <c r="S169" s="556"/>
      <c r="T169" s="556"/>
      <c r="U169" s="556"/>
      <c r="V169" s="556"/>
      <c r="W169" s="556"/>
    </row>
    <row r="170" spans="1:23" s="28" customFormat="1" ht="19.5" customHeight="1">
      <c r="A170" s="159"/>
      <c r="B170" s="155"/>
      <c r="C170" s="155" t="s">
        <v>237</v>
      </c>
      <c r="D170" s="362"/>
      <c r="E170" s="362"/>
      <c r="F170" s="362">
        <v>2495</v>
      </c>
      <c r="G170" s="362"/>
      <c r="H170" s="179"/>
      <c r="I170" s="571"/>
      <c r="J170" s="558"/>
      <c r="K170" s="571"/>
      <c r="L170" s="558"/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6"/>
    </row>
    <row r="171" spans="1:23" s="29" customFormat="1" ht="19.5" customHeight="1">
      <c r="A171" s="151" t="s">
        <v>225</v>
      </c>
      <c r="B171" s="153" t="s">
        <v>259</v>
      </c>
      <c r="C171" s="151"/>
      <c r="D171" s="414"/>
      <c r="E171" s="414"/>
      <c r="F171" s="414">
        <f>SUM(F172:F179)</f>
        <v>37508.12</v>
      </c>
      <c r="G171" s="414"/>
      <c r="H171" s="177"/>
      <c r="I171" s="562"/>
      <c r="J171" s="575"/>
      <c r="K171" s="562"/>
      <c r="L171" s="575"/>
      <c r="M171" s="579"/>
      <c r="N171" s="579"/>
      <c r="O171" s="579"/>
      <c r="P171" s="579"/>
      <c r="Q171" s="579"/>
      <c r="R171" s="579"/>
      <c r="S171" s="579"/>
      <c r="T171" s="579"/>
      <c r="U171" s="579"/>
      <c r="V171" s="579"/>
      <c r="W171" s="579"/>
    </row>
    <row r="172" spans="1:23" s="28" customFormat="1" ht="19.5" customHeight="1">
      <c r="A172" s="452"/>
      <c r="B172" s="155"/>
      <c r="C172" s="161" t="s">
        <v>261</v>
      </c>
      <c r="D172" s="362"/>
      <c r="E172" s="362"/>
      <c r="F172" s="362">
        <v>22540.3</v>
      </c>
      <c r="G172" s="362"/>
      <c r="H172" s="179"/>
      <c r="I172" s="571"/>
      <c r="J172" s="558"/>
      <c r="K172" s="571"/>
      <c r="L172" s="558"/>
      <c r="M172" s="556"/>
      <c r="N172" s="556"/>
      <c r="O172" s="556"/>
      <c r="P172" s="556"/>
      <c r="Q172" s="556"/>
      <c r="R172" s="556"/>
      <c r="S172" s="556"/>
      <c r="T172" s="556"/>
      <c r="U172" s="556"/>
      <c r="V172" s="556"/>
      <c r="W172" s="556"/>
    </row>
    <row r="173" spans="1:23" s="28" customFormat="1" ht="19.5" customHeight="1">
      <c r="A173" s="452"/>
      <c r="B173" s="159"/>
      <c r="C173" s="157" t="s">
        <v>262</v>
      </c>
      <c r="D173" s="362"/>
      <c r="E173" s="362"/>
      <c r="F173" s="362">
        <v>3977.7</v>
      </c>
      <c r="G173" s="362"/>
      <c r="H173" s="179"/>
      <c r="I173" s="571"/>
      <c r="J173" s="558"/>
      <c r="K173" s="571"/>
      <c r="L173" s="558"/>
      <c r="M173" s="556"/>
      <c r="N173" s="556"/>
      <c r="O173" s="556"/>
      <c r="P173" s="556"/>
      <c r="Q173" s="556"/>
      <c r="R173" s="556"/>
      <c r="S173" s="556"/>
      <c r="T173" s="556"/>
      <c r="U173" s="556"/>
      <c r="V173" s="556"/>
      <c r="W173" s="556"/>
    </row>
    <row r="174" spans="1:23" s="28" customFormat="1" ht="19.5" customHeight="1">
      <c r="A174" s="452"/>
      <c r="B174" s="159"/>
      <c r="C174" s="157" t="s">
        <v>263</v>
      </c>
      <c r="D174" s="362"/>
      <c r="E174" s="362"/>
      <c r="F174" s="362">
        <v>1743.34</v>
      </c>
      <c r="G174" s="362"/>
      <c r="H174" s="179"/>
      <c r="I174" s="571"/>
      <c r="J174" s="558"/>
      <c r="K174" s="571"/>
      <c r="L174" s="558"/>
      <c r="M174" s="556"/>
      <c r="N174" s="556"/>
      <c r="O174" s="556"/>
      <c r="P174" s="556"/>
      <c r="Q174" s="556"/>
      <c r="R174" s="556"/>
      <c r="S174" s="556"/>
      <c r="T174" s="556"/>
      <c r="U174" s="556"/>
      <c r="V174" s="556"/>
      <c r="W174" s="556"/>
    </row>
    <row r="175" spans="1:23" s="28" customFormat="1" ht="19.5" customHeight="1">
      <c r="A175" s="452"/>
      <c r="B175" s="159"/>
      <c r="C175" s="157" t="s">
        <v>264</v>
      </c>
      <c r="D175" s="362"/>
      <c r="E175" s="362"/>
      <c r="F175" s="362">
        <v>307.64</v>
      </c>
      <c r="G175" s="362"/>
      <c r="H175" s="179"/>
      <c r="I175" s="571"/>
      <c r="J175" s="558"/>
      <c r="K175" s="571"/>
      <c r="L175" s="558"/>
      <c r="M175" s="556"/>
      <c r="N175" s="556"/>
      <c r="O175" s="556"/>
      <c r="P175" s="556"/>
      <c r="Q175" s="556"/>
      <c r="R175" s="556"/>
      <c r="S175" s="556"/>
      <c r="T175" s="556"/>
      <c r="U175" s="556"/>
      <c r="V175" s="556"/>
      <c r="W175" s="556"/>
    </row>
    <row r="176" spans="1:23" s="28" customFormat="1" ht="19.5" customHeight="1">
      <c r="A176" s="452"/>
      <c r="B176" s="159"/>
      <c r="C176" s="157" t="s">
        <v>265</v>
      </c>
      <c r="D176" s="362"/>
      <c r="E176" s="362"/>
      <c r="F176" s="362">
        <v>7555.55</v>
      </c>
      <c r="G176" s="362"/>
      <c r="H176" s="179"/>
      <c r="I176" s="571"/>
      <c r="J176" s="558"/>
      <c r="K176" s="571"/>
      <c r="L176" s="558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6"/>
    </row>
    <row r="177" spans="1:23" s="28" customFormat="1" ht="19.5" customHeight="1">
      <c r="A177" s="452"/>
      <c r="B177" s="159"/>
      <c r="C177" s="157" t="s">
        <v>266</v>
      </c>
      <c r="D177" s="362"/>
      <c r="E177" s="362"/>
      <c r="F177" s="362">
        <v>1333.33</v>
      </c>
      <c r="G177" s="362"/>
      <c r="H177" s="179"/>
      <c r="I177" s="571"/>
      <c r="J177" s="558"/>
      <c r="K177" s="571"/>
      <c r="L177" s="558"/>
      <c r="M177" s="556"/>
      <c r="N177" s="556"/>
      <c r="O177" s="556"/>
      <c r="P177" s="556"/>
      <c r="Q177" s="556"/>
      <c r="R177" s="556"/>
      <c r="S177" s="556"/>
      <c r="T177" s="556"/>
      <c r="U177" s="556"/>
      <c r="V177" s="556"/>
      <c r="W177" s="556"/>
    </row>
    <row r="178" spans="1:23" s="28" customFormat="1" ht="19.5" customHeight="1">
      <c r="A178" s="452"/>
      <c r="B178" s="159"/>
      <c r="C178" s="157" t="s">
        <v>267</v>
      </c>
      <c r="D178" s="362"/>
      <c r="E178" s="362"/>
      <c r="F178" s="362">
        <v>42.72</v>
      </c>
      <c r="G178" s="362"/>
      <c r="H178" s="179"/>
      <c r="I178" s="571"/>
      <c r="J178" s="558"/>
      <c r="K178" s="571"/>
      <c r="L178" s="558"/>
      <c r="M178" s="556"/>
      <c r="N178" s="556"/>
      <c r="O178" s="556"/>
      <c r="P178" s="556"/>
      <c r="Q178" s="556"/>
      <c r="R178" s="556"/>
      <c r="S178" s="556"/>
      <c r="T178" s="556"/>
      <c r="U178" s="556"/>
      <c r="V178" s="556"/>
      <c r="W178" s="556"/>
    </row>
    <row r="179" spans="1:23" s="28" customFormat="1" ht="19.5" customHeight="1">
      <c r="A179" s="452"/>
      <c r="B179" s="159"/>
      <c r="C179" s="157" t="s">
        <v>268</v>
      </c>
      <c r="D179" s="362"/>
      <c r="E179" s="362"/>
      <c r="F179" s="362">
        <v>7.54</v>
      </c>
      <c r="G179" s="362"/>
      <c r="H179" s="179"/>
      <c r="I179" s="571"/>
      <c r="J179" s="558"/>
      <c r="K179" s="571"/>
      <c r="L179" s="558"/>
      <c r="M179" s="556"/>
      <c r="N179" s="556"/>
      <c r="O179" s="556"/>
      <c r="P179" s="556"/>
      <c r="Q179" s="556"/>
      <c r="R179" s="556"/>
      <c r="S179" s="556"/>
      <c r="T179" s="556"/>
      <c r="U179" s="556"/>
      <c r="V179" s="556"/>
      <c r="W179" s="556"/>
    </row>
    <row r="180" spans="1:23" s="29" customFormat="1" ht="19.5" customHeight="1">
      <c r="A180" s="274" t="s">
        <v>330</v>
      </c>
      <c r="B180" s="153" t="s">
        <v>331</v>
      </c>
      <c r="C180" s="154"/>
      <c r="D180" s="414">
        <f>SUM(D181:D182)</f>
        <v>2568</v>
      </c>
      <c r="E180" s="414"/>
      <c r="F180" s="414">
        <f>SUM(F181:F182)</f>
        <v>2568</v>
      </c>
      <c r="G180" s="414"/>
      <c r="H180" s="177"/>
      <c r="I180" s="562"/>
      <c r="J180" s="575"/>
      <c r="K180" s="562"/>
      <c r="L180" s="575"/>
      <c r="M180" s="579"/>
      <c r="N180" s="579"/>
      <c r="O180" s="579"/>
      <c r="P180" s="579"/>
      <c r="Q180" s="579"/>
      <c r="R180" s="579"/>
      <c r="S180" s="579"/>
      <c r="T180" s="579"/>
      <c r="U180" s="579"/>
      <c r="V180" s="579"/>
      <c r="W180" s="579"/>
    </row>
    <row r="181" spans="1:23" s="28" customFormat="1" ht="19.5" customHeight="1">
      <c r="A181" s="508"/>
      <c r="B181" s="155"/>
      <c r="C181" s="157" t="s">
        <v>236</v>
      </c>
      <c r="D181" s="362"/>
      <c r="E181" s="362"/>
      <c r="F181" s="362">
        <v>2568</v>
      </c>
      <c r="G181" s="362"/>
      <c r="H181" s="179"/>
      <c r="I181" s="571"/>
      <c r="J181" s="558"/>
      <c r="K181" s="571"/>
      <c r="L181" s="558"/>
      <c r="M181" s="556"/>
      <c r="N181" s="556"/>
      <c r="O181" s="556"/>
      <c r="P181" s="556"/>
      <c r="Q181" s="556"/>
      <c r="R181" s="556"/>
      <c r="S181" s="556"/>
      <c r="T181" s="556"/>
      <c r="U181" s="556"/>
      <c r="V181" s="556"/>
      <c r="W181" s="556"/>
    </row>
    <row r="182" spans="1:23" s="28" customFormat="1" ht="19.5" customHeight="1">
      <c r="A182" s="509"/>
      <c r="B182" s="170"/>
      <c r="C182" s="157" t="s">
        <v>317</v>
      </c>
      <c r="D182" s="362">
        <v>2568</v>
      </c>
      <c r="E182" s="362"/>
      <c r="F182" s="362"/>
      <c r="G182" s="362"/>
      <c r="H182" s="179"/>
      <c r="I182" s="571"/>
      <c r="J182" s="558"/>
      <c r="K182" s="571"/>
      <c r="L182" s="558"/>
      <c r="M182" s="556"/>
      <c r="N182" s="556"/>
      <c r="O182" s="556"/>
      <c r="P182" s="556"/>
      <c r="Q182" s="556"/>
      <c r="R182" s="556"/>
      <c r="S182" s="556"/>
      <c r="T182" s="556"/>
      <c r="U182" s="556"/>
      <c r="V182" s="556"/>
      <c r="W182" s="556"/>
    </row>
    <row r="183" spans="1:23" s="29" customFormat="1" ht="19.5" customHeight="1">
      <c r="A183" s="151" t="s">
        <v>166</v>
      </c>
      <c r="B183" s="276"/>
      <c r="C183" s="154"/>
      <c r="D183" s="414">
        <f>D184+D185</f>
        <v>94300</v>
      </c>
      <c r="E183" s="414"/>
      <c r="F183" s="414">
        <f>F184+F185</f>
        <v>41600</v>
      </c>
      <c r="G183" s="414"/>
      <c r="H183" s="177"/>
      <c r="I183" s="562"/>
      <c r="J183" s="575"/>
      <c r="K183" s="562"/>
      <c r="L183" s="575"/>
      <c r="M183" s="579"/>
      <c r="N183" s="579"/>
      <c r="O183" s="579"/>
      <c r="P183" s="579"/>
      <c r="Q183" s="579"/>
      <c r="R183" s="579"/>
      <c r="S183" s="579"/>
      <c r="T183" s="579"/>
      <c r="U183" s="579"/>
      <c r="V183" s="579"/>
      <c r="W183" s="579"/>
    </row>
    <row r="184" spans="1:23" s="29" customFormat="1" ht="19.5" customHeight="1">
      <c r="A184" s="507"/>
      <c r="B184" s="161" t="s">
        <v>341</v>
      </c>
      <c r="C184" s="157" t="s">
        <v>131</v>
      </c>
      <c r="D184" s="158">
        <v>78800</v>
      </c>
      <c r="E184" s="152"/>
      <c r="F184" s="152"/>
      <c r="G184" s="152"/>
      <c r="H184" s="177"/>
      <c r="I184" s="562"/>
      <c r="J184" s="575"/>
      <c r="K184" s="562"/>
      <c r="L184" s="575"/>
      <c r="M184" s="579"/>
      <c r="N184" s="579"/>
      <c r="O184" s="579"/>
      <c r="P184" s="579"/>
      <c r="Q184" s="579"/>
      <c r="R184" s="579"/>
      <c r="S184" s="579"/>
      <c r="T184" s="579"/>
      <c r="U184" s="579"/>
      <c r="V184" s="579"/>
      <c r="W184" s="579"/>
    </row>
    <row r="185" spans="1:23" s="28" customFormat="1" ht="19.5" customHeight="1">
      <c r="A185" s="159"/>
      <c r="B185" s="275" t="s">
        <v>165</v>
      </c>
      <c r="C185" s="157"/>
      <c r="D185" s="158">
        <f>SUM(D186:D187)</f>
        <v>15500</v>
      </c>
      <c r="E185" s="158"/>
      <c r="F185" s="158">
        <f>SUM(F186:F187)</f>
        <v>41600</v>
      </c>
      <c r="G185" s="158"/>
      <c r="H185" s="179"/>
      <c r="I185" s="571"/>
      <c r="J185" s="558"/>
      <c r="K185" s="571"/>
      <c r="L185" s="558"/>
      <c r="M185" s="556"/>
      <c r="N185" s="556"/>
      <c r="O185" s="556"/>
      <c r="P185" s="556"/>
      <c r="Q185" s="556"/>
      <c r="R185" s="556"/>
      <c r="S185" s="556"/>
      <c r="T185" s="556"/>
      <c r="U185" s="556"/>
      <c r="V185" s="556"/>
      <c r="W185" s="556"/>
    </row>
    <row r="186" spans="1:23" s="28" customFormat="1" ht="19.5" customHeight="1">
      <c r="A186" s="159"/>
      <c r="B186" s="160"/>
      <c r="C186" s="161" t="s">
        <v>131</v>
      </c>
      <c r="D186" s="158">
        <v>15500</v>
      </c>
      <c r="E186" s="158"/>
      <c r="F186" s="158"/>
      <c r="G186" s="158"/>
      <c r="H186" s="179"/>
      <c r="I186" s="571"/>
      <c r="J186" s="558"/>
      <c r="K186" s="571"/>
      <c r="L186" s="558"/>
      <c r="M186" s="556"/>
      <c r="N186" s="556"/>
      <c r="O186" s="556"/>
      <c r="P186" s="556"/>
      <c r="Q186" s="556"/>
      <c r="R186" s="556"/>
      <c r="S186" s="556"/>
      <c r="T186" s="556"/>
      <c r="U186" s="556"/>
      <c r="V186" s="556"/>
      <c r="W186" s="556"/>
    </row>
    <row r="187" spans="1:23" s="28" customFormat="1" ht="19.5" customHeight="1">
      <c r="A187" s="159"/>
      <c r="B187" s="160"/>
      <c r="C187" s="275" t="s">
        <v>130</v>
      </c>
      <c r="D187" s="362"/>
      <c r="E187" s="362"/>
      <c r="F187" s="362">
        <f>78800-37200</f>
        <v>41600</v>
      </c>
      <c r="G187" s="362"/>
      <c r="H187" s="179"/>
      <c r="I187" s="571"/>
      <c r="J187" s="558"/>
      <c r="K187" s="571"/>
      <c r="L187" s="558"/>
      <c r="M187" s="556"/>
      <c r="N187" s="556"/>
      <c r="O187" s="556"/>
      <c r="P187" s="556"/>
      <c r="Q187" s="556"/>
      <c r="R187" s="556"/>
      <c r="S187" s="556"/>
      <c r="T187" s="556"/>
      <c r="U187" s="556"/>
      <c r="V187" s="556"/>
      <c r="W187" s="556"/>
    </row>
    <row r="188" spans="1:23" s="29" customFormat="1" ht="19.5" customHeight="1">
      <c r="A188" s="151" t="s">
        <v>310</v>
      </c>
      <c r="B188" s="154" t="s">
        <v>311</v>
      </c>
      <c r="C188" s="151" t="s">
        <v>131</v>
      </c>
      <c r="D188" s="414"/>
      <c r="E188" s="414"/>
      <c r="F188" s="414">
        <v>40000</v>
      </c>
      <c r="G188" s="414"/>
      <c r="H188" s="177"/>
      <c r="I188" s="562"/>
      <c r="J188" s="575"/>
      <c r="K188" s="562"/>
      <c r="L188" s="575"/>
      <c r="M188" s="579"/>
      <c r="N188" s="579"/>
      <c r="O188" s="579"/>
      <c r="P188" s="579"/>
      <c r="Q188" s="579"/>
      <c r="R188" s="579"/>
      <c r="S188" s="579"/>
      <c r="T188" s="579"/>
      <c r="U188" s="579"/>
      <c r="V188" s="579"/>
      <c r="W188" s="579"/>
    </row>
    <row r="189" spans="1:23" s="3" customFormat="1" ht="21.75" customHeight="1">
      <c r="A189" s="192" t="s">
        <v>40</v>
      </c>
      <c r="B189" s="193"/>
      <c r="C189" s="194"/>
      <c r="D189" s="34">
        <f>D143+D146+D147+D150+D168+D171+D183+D180+D188</f>
        <v>223978</v>
      </c>
      <c r="E189" s="34">
        <f>E143+E146+E147+E150+E168+E171+E183+E180+E188</f>
        <v>0</v>
      </c>
      <c r="F189" s="34">
        <f>F143+F146+F147+F150+F168+F171+F183+F180+F188</f>
        <v>545231.12</v>
      </c>
      <c r="G189" s="34">
        <f>G143+G146+G147+G150+G168+G171+G183+G180+G188</f>
        <v>0</v>
      </c>
      <c r="H189" s="20"/>
      <c r="I189" s="344"/>
      <c r="J189" s="581"/>
      <c r="K189" s="582"/>
      <c r="L189" s="581"/>
      <c r="M189" s="526"/>
      <c r="N189" s="526"/>
      <c r="O189" s="526"/>
      <c r="P189" s="526"/>
      <c r="Q189" s="526"/>
      <c r="R189" s="526"/>
      <c r="S189" s="526"/>
      <c r="T189" s="526"/>
      <c r="U189" s="526"/>
      <c r="V189" s="526"/>
      <c r="W189" s="526"/>
    </row>
    <row r="190" spans="1:23" s="3" customFormat="1" ht="18.75" customHeight="1">
      <c r="A190" s="195"/>
      <c r="B190" s="196"/>
      <c r="C190" s="197"/>
      <c r="D190" s="27"/>
      <c r="E190" s="27"/>
      <c r="F190" s="27"/>
      <c r="G190" s="27"/>
      <c r="H190" s="20"/>
      <c r="I190" s="344"/>
      <c r="J190" s="581"/>
      <c r="K190" s="582"/>
      <c r="L190" s="581"/>
      <c r="M190" s="526"/>
      <c r="N190" s="526"/>
      <c r="O190" s="526"/>
      <c r="P190" s="526"/>
      <c r="Q190" s="526"/>
      <c r="R190" s="526"/>
      <c r="S190" s="526"/>
      <c r="T190" s="526"/>
      <c r="U190" s="526"/>
      <c r="V190" s="526"/>
      <c r="W190" s="526"/>
    </row>
    <row r="191" spans="1:23" s="3" customFormat="1" ht="18.75" customHeight="1">
      <c r="A191" s="195"/>
      <c r="B191" s="196"/>
      <c r="C191" s="197"/>
      <c r="D191" s="27"/>
      <c r="E191" s="27"/>
      <c r="F191" s="27"/>
      <c r="G191" s="27"/>
      <c r="H191" s="20"/>
      <c r="I191" s="344"/>
      <c r="J191" s="581"/>
      <c r="K191" s="582"/>
      <c r="L191" s="581"/>
      <c r="M191" s="526"/>
      <c r="N191" s="526"/>
      <c r="O191" s="526"/>
      <c r="P191" s="526"/>
      <c r="Q191" s="526"/>
      <c r="R191" s="526"/>
      <c r="S191" s="526"/>
      <c r="T191" s="526"/>
      <c r="U191" s="526"/>
      <c r="V191" s="526"/>
      <c r="W191" s="526"/>
    </row>
    <row r="192" spans="1:23" s="3" customFormat="1" ht="15.75" customHeight="1">
      <c r="A192" s="195"/>
      <c r="B192" s="196"/>
      <c r="C192" s="197"/>
      <c r="D192" s="27"/>
      <c r="E192" s="27"/>
      <c r="F192" s="27"/>
      <c r="G192" s="27"/>
      <c r="H192" s="20"/>
      <c r="I192" s="344"/>
      <c r="J192" s="581"/>
      <c r="K192" s="582"/>
      <c r="L192" s="581"/>
      <c r="M192" s="526"/>
      <c r="N192" s="526"/>
      <c r="O192" s="526"/>
      <c r="P192" s="526"/>
      <c r="Q192" s="526"/>
      <c r="R192" s="526"/>
      <c r="S192" s="526"/>
      <c r="T192" s="526"/>
      <c r="U192" s="526"/>
      <c r="V192" s="526"/>
      <c r="W192" s="526"/>
    </row>
    <row r="193" spans="1:12" ht="18.75">
      <c r="A193" s="186" t="s">
        <v>41</v>
      </c>
      <c r="B193" s="173"/>
      <c r="C193" s="188"/>
      <c r="D193" s="18"/>
      <c r="E193" s="18"/>
      <c r="F193" s="18"/>
      <c r="G193" s="18"/>
      <c r="H193" s="21"/>
      <c r="I193" s="566"/>
      <c r="J193" s="575"/>
      <c r="K193" s="576"/>
      <c r="L193" s="583"/>
    </row>
    <row r="194" spans="1:12" ht="14.25" customHeight="1">
      <c r="A194" s="186"/>
      <c r="B194" s="173"/>
      <c r="C194" s="188"/>
      <c r="D194" s="18"/>
      <c r="E194" s="18"/>
      <c r="F194" s="18"/>
      <c r="G194" s="18"/>
      <c r="H194" s="21"/>
      <c r="I194" s="566"/>
      <c r="J194" s="575"/>
      <c r="K194" s="576"/>
      <c r="L194" s="583"/>
    </row>
    <row r="195" spans="1:12" ht="14.25" customHeight="1">
      <c r="A195" s="186"/>
      <c r="B195" s="187"/>
      <c r="C195" s="188"/>
      <c r="D195" s="18"/>
      <c r="E195" s="18"/>
      <c r="F195" s="18"/>
      <c r="G195" s="18"/>
      <c r="H195" s="21"/>
      <c r="I195" s="566"/>
      <c r="J195" s="575"/>
      <c r="K195" s="576"/>
      <c r="L195" s="583"/>
    </row>
    <row r="196" spans="1:12" ht="18.75">
      <c r="A196" s="189" t="s">
        <v>160</v>
      </c>
      <c r="B196" s="187"/>
      <c r="C196" s="190"/>
      <c r="D196" s="19"/>
      <c r="E196" s="19"/>
      <c r="F196" s="19"/>
      <c r="G196" s="19"/>
      <c r="H196" s="17"/>
      <c r="I196" s="566"/>
      <c r="J196" s="571"/>
      <c r="K196" s="559"/>
      <c r="L196" s="560"/>
    </row>
    <row r="197" spans="1:12" ht="18.75">
      <c r="A197" s="189"/>
      <c r="B197" s="189"/>
      <c r="C197" s="190"/>
      <c r="D197" s="19"/>
      <c r="E197" s="19"/>
      <c r="F197" s="19"/>
      <c r="G197" s="19"/>
      <c r="H197" s="17"/>
      <c r="I197" s="566"/>
      <c r="J197" s="571"/>
      <c r="K197" s="559"/>
      <c r="L197" s="560"/>
    </row>
    <row r="198" spans="1:12" ht="18.75">
      <c r="A198" s="198"/>
      <c r="B198" s="146"/>
      <c r="C198" s="199"/>
      <c r="D198" s="10" t="s">
        <v>31</v>
      </c>
      <c r="E198" s="11"/>
      <c r="F198" s="10" t="s">
        <v>99</v>
      </c>
      <c r="G198" s="11"/>
      <c r="H198" s="17"/>
      <c r="I198" s="566"/>
      <c r="J198" s="571"/>
      <c r="K198" s="559"/>
      <c r="L198" s="560"/>
    </row>
    <row r="199" spans="1:12" ht="13.5" customHeight="1">
      <c r="A199" s="200"/>
      <c r="B199" s="148"/>
      <c r="C199" s="201"/>
      <c r="D199" s="12" t="s">
        <v>34</v>
      </c>
      <c r="E199" s="11" t="s">
        <v>33</v>
      </c>
      <c r="F199" s="12" t="s">
        <v>34</v>
      </c>
      <c r="G199" s="11" t="s">
        <v>33</v>
      </c>
      <c r="H199" s="17"/>
      <c r="I199" s="576"/>
      <c r="J199" s="571"/>
      <c r="K199" s="559"/>
      <c r="L199" s="560"/>
    </row>
    <row r="200" spans="1:12" ht="27.75" customHeight="1">
      <c r="A200" s="202" t="s">
        <v>36</v>
      </c>
      <c r="B200" s="203" t="s">
        <v>42</v>
      </c>
      <c r="C200" s="204" t="s">
        <v>37</v>
      </c>
      <c r="D200" s="205" t="s">
        <v>38</v>
      </c>
      <c r="E200" s="206" t="s">
        <v>39</v>
      </c>
      <c r="F200" s="205" t="s">
        <v>38</v>
      </c>
      <c r="G200" s="206" t="s">
        <v>39</v>
      </c>
      <c r="H200" s="17"/>
      <c r="I200" s="566"/>
      <c r="J200" s="571"/>
      <c r="K200" s="559"/>
      <c r="L200" s="560"/>
    </row>
    <row r="201" spans="1:23" s="35" customFormat="1" ht="20.25" customHeight="1">
      <c r="A201" s="412">
        <v>600</v>
      </c>
      <c r="B201" s="348"/>
      <c r="C201" s="413"/>
      <c r="D201" s="33">
        <f>D202+D203</f>
        <v>250000</v>
      </c>
      <c r="E201" s="33"/>
      <c r="F201" s="33">
        <f>F202+F203</f>
        <v>250000</v>
      </c>
      <c r="G201" s="33"/>
      <c r="I201" s="554"/>
      <c r="J201" s="554"/>
      <c r="K201" s="554"/>
      <c r="L201" s="554"/>
      <c r="M201" s="555"/>
      <c r="N201" s="555"/>
      <c r="O201" s="555"/>
      <c r="P201" s="555"/>
      <c r="Q201" s="555"/>
      <c r="R201" s="555"/>
      <c r="S201" s="555"/>
      <c r="T201" s="555"/>
      <c r="U201" s="555"/>
      <c r="V201" s="555"/>
      <c r="W201" s="555"/>
    </row>
    <row r="202" spans="1:23" s="351" customFormat="1" ht="20.25" customHeight="1">
      <c r="A202" s="349"/>
      <c r="B202" s="356">
        <v>60013</v>
      </c>
      <c r="C202" s="411">
        <v>6300</v>
      </c>
      <c r="D202" s="350"/>
      <c r="E202" s="350"/>
      <c r="F202" s="350">
        <v>250000</v>
      </c>
      <c r="G202" s="350"/>
      <c r="I202" s="584"/>
      <c r="J202" s="584"/>
      <c r="K202" s="584"/>
      <c r="L202" s="584"/>
      <c r="M202" s="585"/>
      <c r="N202" s="585"/>
      <c r="O202" s="585"/>
      <c r="P202" s="585"/>
      <c r="Q202" s="585"/>
      <c r="R202" s="585"/>
      <c r="S202" s="585"/>
      <c r="T202" s="585"/>
      <c r="U202" s="585"/>
      <c r="V202" s="585"/>
      <c r="W202" s="585"/>
    </row>
    <row r="203" spans="1:23" s="351" customFormat="1" ht="20.25" customHeight="1">
      <c r="A203" s="352"/>
      <c r="B203" s="356">
        <v>60015</v>
      </c>
      <c r="C203" s="411">
        <v>6300</v>
      </c>
      <c r="D203" s="350">
        <v>250000</v>
      </c>
      <c r="E203" s="350"/>
      <c r="F203" s="350"/>
      <c r="G203" s="350"/>
      <c r="I203" s="584"/>
      <c r="J203" s="584"/>
      <c r="K203" s="584"/>
      <c r="L203" s="584"/>
      <c r="M203" s="585"/>
      <c r="N203" s="585"/>
      <c r="O203" s="585"/>
      <c r="P203" s="585"/>
      <c r="Q203" s="585"/>
      <c r="R203" s="585"/>
      <c r="S203" s="585"/>
      <c r="T203" s="585"/>
      <c r="U203" s="585"/>
      <c r="V203" s="585"/>
      <c r="W203" s="585"/>
    </row>
    <row r="204" spans="1:23" s="35" customFormat="1" ht="20.25" customHeight="1">
      <c r="A204" s="30">
        <v>630</v>
      </c>
      <c r="B204" s="30">
        <v>63095</v>
      </c>
      <c r="C204" s="30">
        <v>6050</v>
      </c>
      <c r="D204" s="33"/>
      <c r="E204" s="33"/>
      <c r="F204" s="33">
        <v>2700</v>
      </c>
      <c r="G204" s="33"/>
      <c r="I204" s="554"/>
      <c r="J204" s="554"/>
      <c r="K204" s="554"/>
      <c r="L204" s="554"/>
      <c r="M204" s="555"/>
      <c r="N204" s="555"/>
      <c r="O204" s="555"/>
      <c r="P204" s="555"/>
      <c r="Q204" s="555"/>
      <c r="R204" s="555"/>
      <c r="S204" s="555"/>
      <c r="T204" s="555"/>
      <c r="U204" s="555"/>
      <c r="V204" s="555"/>
      <c r="W204" s="555"/>
    </row>
    <row r="205" spans="1:23" s="35" customFormat="1" ht="20.25" customHeight="1">
      <c r="A205" s="507" t="s">
        <v>137</v>
      </c>
      <c r="B205" s="507" t="s">
        <v>207</v>
      </c>
      <c r="C205" s="151"/>
      <c r="D205" s="33">
        <f>SUM(D206:D207)</f>
        <v>252765.56</v>
      </c>
      <c r="E205" s="33"/>
      <c r="F205" s="33"/>
      <c r="G205" s="33"/>
      <c r="I205" s="554"/>
      <c r="J205" s="554"/>
      <c r="K205" s="554"/>
      <c r="L205" s="554"/>
      <c r="M205" s="555"/>
      <c r="N205" s="555"/>
      <c r="O205" s="555"/>
      <c r="P205" s="555"/>
      <c r="Q205" s="555"/>
      <c r="R205" s="555"/>
      <c r="S205" s="555"/>
      <c r="T205" s="555"/>
      <c r="U205" s="555"/>
      <c r="V205" s="555"/>
      <c r="W205" s="555"/>
    </row>
    <row r="206" spans="1:23" s="35" customFormat="1" ht="20.25" customHeight="1">
      <c r="A206" s="508"/>
      <c r="B206" s="155"/>
      <c r="C206" s="157" t="s">
        <v>208</v>
      </c>
      <c r="D206" s="350">
        <f>100000+52000</f>
        <v>152000</v>
      </c>
      <c r="E206" s="350"/>
      <c r="F206" s="350"/>
      <c r="G206" s="33"/>
      <c r="I206" s="554"/>
      <c r="J206" s="554"/>
      <c r="K206" s="554"/>
      <c r="L206" s="554"/>
      <c r="M206" s="555"/>
      <c r="N206" s="555"/>
      <c r="O206" s="555"/>
      <c r="P206" s="555"/>
      <c r="Q206" s="555"/>
      <c r="R206" s="555"/>
      <c r="S206" s="555"/>
      <c r="T206" s="555"/>
      <c r="U206" s="555"/>
      <c r="V206" s="555"/>
      <c r="W206" s="555"/>
    </row>
    <row r="207" spans="1:23" s="35" customFormat="1" ht="20.25" customHeight="1">
      <c r="A207" s="509"/>
      <c r="B207" s="170"/>
      <c r="C207" s="157" t="s">
        <v>309</v>
      </c>
      <c r="D207" s="350">
        <f>100000+765.56</f>
        <v>100765.56</v>
      </c>
      <c r="E207" s="350"/>
      <c r="F207" s="350"/>
      <c r="G207" s="33"/>
      <c r="I207" s="554"/>
      <c r="J207" s="554"/>
      <c r="K207" s="554"/>
      <c r="L207" s="554"/>
      <c r="M207" s="555"/>
      <c r="N207" s="555"/>
      <c r="O207" s="555"/>
      <c r="P207" s="555"/>
      <c r="Q207" s="555"/>
      <c r="R207" s="555"/>
      <c r="S207" s="555"/>
      <c r="T207" s="555"/>
      <c r="U207" s="555"/>
      <c r="V207" s="555"/>
      <c r="W207" s="555"/>
    </row>
    <row r="208" spans="1:23" s="35" customFormat="1" ht="20.25" customHeight="1">
      <c r="A208" s="363">
        <v>801</v>
      </c>
      <c r="B208" s="30"/>
      <c r="C208" s="357"/>
      <c r="D208" s="33">
        <f>D211</f>
        <v>0</v>
      </c>
      <c r="E208" s="33"/>
      <c r="F208" s="33">
        <f>F211+F209+F210</f>
        <v>52527</v>
      </c>
      <c r="G208" s="33"/>
      <c r="I208" s="554"/>
      <c r="J208" s="554"/>
      <c r="K208" s="554"/>
      <c r="L208" s="554"/>
      <c r="M208" s="555"/>
      <c r="N208" s="555"/>
      <c r="O208" s="555"/>
      <c r="P208" s="555"/>
      <c r="Q208" s="555"/>
      <c r="R208" s="555"/>
      <c r="S208" s="555"/>
      <c r="T208" s="555"/>
      <c r="U208" s="555"/>
      <c r="V208" s="555"/>
      <c r="W208" s="555"/>
    </row>
    <row r="209" spans="1:23" s="351" customFormat="1" ht="20.25" customHeight="1">
      <c r="A209" s="352"/>
      <c r="B209" s="356">
        <v>80113</v>
      </c>
      <c r="C209" s="411">
        <v>4300</v>
      </c>
      <c r="D209" s="350"/>
      <c r="E209" s="350"/>
      <c r="F209" s="350">
        <v>37000</v>
      </c>
      <c r="G209" s="350"/>
      <c r="I209" s="584"/>
      <c r="J209" s="584"/>
      <c r="K209" s="584"/>
      <c r="L209" s="584"/>
      <c r="M209" s="585"/>
      <c r="N209" s="585"/>
      <c r="O209" s="585"/>
      <c r="P209" s="585"/>
      <c r="Q209" s="585"/>
      <c r="R209" s="585"/>
      <c r="S209" s="585"/>
      <c r="T209" s="585"/>
      <c r="U209" s="585"/>
      <c r="V209" s="585"/>
      <c r="W209" s="585"/>
    </row>
    <row r="210" spans="1:23" s="351" customFormat="1" ht="20.25" customHeight="1">
      <c r="A210" s="352"/>
      <c r="B210" s="356">
        <v>80130</v>
      </c>
      <c r="C210" s="411">
        <v>4210</v>
      </c>
      <c r="D210" s="350"/>
      <c r="E210" s="350"/>
      <c r="F210" s="350">
        <v>15000</v>
      </c>
      <c r="G210" s="350"/>
      <c r="I210" s="584"/>
      <c r="J210" s="584"/>
      <c r="K210" s="584"/>
      <c r="L210" s="584"/>
      <c r="M210" s="585"/>
      <c r="N210" s="585"/>
      <c r="O210" s="585"/>
      <c r="P210" s="585"/>
      <c r="Q210" s="585"/>
      <c r="R210" s="585"/>
      <c r="S210" s="585"/>
      <c r="T210" s="585"/>
      <c r="U210" s="585"/>
      <c r="V210" s="585"/>
      <c r="W210" s="585"/>
    </row>
    <row r="211" spans="1:23" s="351" customFormat="1" ht="20.25" customHeight="1">
      <c r="A211" s="352"/>
      <c r="B211" s="356">
        <v>80145</v>
      </c>
      <c r="C211" s="411">
        <v>4240</v>
      </c>
      <c r="D211" s="350"/>
      <c r="E211" s="350"/>
      <c r="F211" s="350">
        <v>527</v>
      </c>
      <c r="G211" s="350"/>
      <c r="I211" s="584"/>
      <c r="J211" s="584"/>
      <c r="K211" s="584"/>
      <c r="L211" s="584"/>
      <c r="M211" s="585"/>
      <c r="N211" s="585"/>
      <c r="O211" s="585"/>
      <c r="P211" s="585"/>
      <c r="Q211" s="585"/>
      <c r="R211" s="585"/>
      <c r="S211" s="585"/>
      <c r="T211" s="585"/>
      <c r="U211" s="585"/>
      <c r="V211" s="585"/>
      <c r="W211" s="585"/>
    </row>
    <row r="212" spans="1:23" s="3" customFormat="1" ht="21.75" customHeight="1">
      <c r="A212" s="192" t="s">
        <v>40</v>
      </c>
      <c r="B212" s="193"/>
      <c r="C212" s="157"/>
      <c r="D212" s="34">
        <f>D201+D204+D205+D208</f>
        <v>502765.56</v>
      </c>
      <c r="E212" s="34">
        <f>E201+E204+E205+E208</f>
        <v>0</v>
      </c>
      <c r="F212" s="34">
        <f>F201+F204+F205+F208</f>
        <v>305227</v>
      </c>
      <c r="G212" s="34">
        <f>G201+G204+G205+G208</f>
        <v>0</v>
      </c>
      <c r="H212" s="20"/>
      <c r="I212" s="344"/>
      <c r="J212" s="582"/>
      <c r="K212" s="582"/>
      <c r="L212" s="581"/>
      <c r="M212" s="526"/>
      <c r="N212" s="526"/>
      <c r="O212" s="526"/>
      <c r="P212" s="526"/>
      <c r="Q212" s="526"/>
      <c r="R212" s="526"/>
      <c r="S212" s="526"/>
      <c r="T212" s="526"/>
      <c r="U212" s="526"/>
      <c r="V212" s="526"/>
      <c r="W212" s="526"/>
    </row>
    <row r="213" spans="1:23" s="3" customFormat="1" ht="21.75" customHeight="1">
      <c r="A213" s="195"/>
      <c r="B213" s="196"/>
      <c r="C213" s="196"/>
      <c r="D213" s="27"/>
      <c r="E213" s="27"/>
      <c r="F213" s="27"/>
      <c r="G213" s="27"/>
      <c r="H213" s="20"/>
      <c r="I213" s="344"/>
      <c r="J213" s="582"/>
      <c r="K213" s="582"/>
      <c r="L213" s="581"/>
      <c r="M213" s="526"/>
      <c r="N213" s="526"/>
      <c r="O213" s="526"/>
      <c r="P213" s="526"/>
      <c r="Q213" s="526"/>
      <c r="R213" s="526"/>
      <c r="S213" s="526"/>
      <c r="T213" s="526"/>
      <c r="U213" s="526"/>
      <c r="V213" s="526"/>
      <c r="W213" s="526"/>
    </row>
    <row r="214" spans="1:23" s="3" customFormat="1" ht="21.75" customHeight="1">
      <c r="A214" s="195"/>
      <c r="B214" s="196"/>
      <c r="C214" s="196"/>
      <c r="D214" s="27"/>
      <c r="E214" s="27"/>
      <c r="F214" s="27"/>
      <c r="G214" s="27"/>
      <c r="H214" s="20"/>
      <c r="I214" s="344"/>
      <c r="J214" s="582"/>
      <c r="K214" s="582"/>
      <c r="L214" s="581"/>
      <c r="M214" s="526"/>
      <c r="N214" s="526"/>
      <c r="O214" s="526"/>
      <c r="P214" s="526"/>
      <c r="Q214" s="526"/>
      <c r="R214" s="526"/>
      <c r="S214" s="526"/>
      <c r="T214" s="526"/>
      <c r="U214" s="526"/>
      <c r="V214" s="526"/>
      <c r="W214" s="526"/>
    </row>
    <row r="215" spans="1:23" s="3" customFormat="1" ht="21.75" customHeight="1">
      <c r="A215" s="122" t="s">
        <v>302</v>
      </c>
      <c r="B215" s="196"/>
      <c r="C215" s="174"/>
      <c r="D215" s="185"/>
      <c r="E215" s="16"/>
      <c r="F215" s="185"/>
      <c r="G215" s="27"/>
      <c r="H215" s="20"/>
      <c r="I215" s="344"/>
      <c r="J215" s="581"/>
      <c r="K215" s="582"/>
      <c r="L215" s="581"/>
      <c r="M215" s="526"/>
      <c r="N215" s="526"/>
      <c r="O215" s="526"/>
      <c r="P215" s="526"/>
      <c r="Q215" s="526"/>
      <c r="R215" s="526"/>
      <c r="S215" s="526"/>
      <c r="T215" s="526"/>
      <c r="U215" s="526"/>
      <c r="V215" s="526"/>
      <c r="W215" s="526"/>
    </row>
    <row r="216" spans="1:23" s="3" customFormat="1" ht="21.75" customHeight="1">
      <c r="A216" s="122"/>
      <c r="B216" s="196"/>
      <c r="C216" s="174"/>
      <c r="D216" s="185"/>
      <c r="E216" s="16"/>
      <c r="F216" s="185"/>
      <c r="G216" s="27"/>
      <c r="H216" s="20"/>
      <c r="I216" s="344"/>
      <c r="J216" s="581"/>
      <c r="K216" s="582"/>
      <c r="L216" s="581"/>
      <c r="M216" s="526"/>
      <c r="N216" s="526"/>
      <c r="O216" s="526"/>
      <c r="P216" s="526"/>
      <c r="Q216" s="526"/>
      <c r="R216" s="526"/>
      <c r="S216" s="526"/>
      <c r="T216" s="526"/>
      <c r="U216" s="526"/>
      <c r="V216" s="526"/>
      <c r="W216" s="526"/>
    </row>
    <row r="217" spans="1:23" s="3" customFormat="1" ht="15.75" customHeight="1">
      <c r="A217" s="122"/>
      <c r="B217" s="196"/>
      <c r="C217" s="174"/>
      <c r="D217" s="16"/>
      <c r="E217" s="16"/>
      <c r="F217" s="27"/>
      <c r="G217" s="27"/>
      <c r="H217" s="20"/>
      <c r="I217" s="344"/>
      <c r="J217" s="581"/>
      <c r="K217" s="582"/>
      <c r="L217" s="581"/>
      <c r="M217" s="526"/>
      <c r="N217" s="526"/>
      <c r="O217" s="526"/>
      <c r="P217" s="526"/>
      <c r="Q217" s="526"/>
      <c r="R217" s="526"/>
      <c r="S217" s="526"/>
      <c r="T217" s="526"/>
      <c r="U217" s="526"/>
      <c r="V217" s="526"/>
      <c r="W217" s="526"/>
    </row>
    <row r="218" spans="1:23" s="3" customFormat="1" ht="18.75" customHeight="1">
      <c r="A218" s="208" t="s">
        <v>100</v>
      </c>
      <c r="B218" s="173"/>
      <c r="C218" s="174"/>
      <c r="D218" s="16"/>
      <c r="E218" s="16"/>
      <c r="F218" s="27"/>
      <c r="G218" s="27"/>
      <c r="H218" s="20"/>
      <c r="I218" s="344"/>
      <c r="J218" s="581"/>
      <c r="K218" s="582"/>
      <c r="L218" s="581"/>
      <c r="M218" s="526"/>
      <c r="N218" s="526"/>
      <c r="O218" s="526"/>
      <c r="P218" s="526"/>
      <c r="Q218" s="526"/>
      <c r="R218" s="526"/>
      <c r="S218" s="526"/>
      <c r="T218" s="526"/>
      <c r="U218" s="526"/>
      <c r="V218" s="526"/>
      <c r="W218" s="526"/>
    </row>
    <row r="219" spans="1:23" s="3" customFormat="1" ht="21" customHeight="1">
      <c r="A219" s="209" t="s">
        <v>164</v>
      </c>
      <c r="B219" s="173"/>
      <c r="C219" s="210"/>
      <c r="D219" s="22"/>
      <c r="E219" s="16"/>
      <c r="F219" s="27"/>
      <c r="G219" s="27"/>
      <c r="H219" s="20"/>
      <c r="I219" s="344"/>
      <c r="J219" s="581"/>
      <c r="K219" s="582"/>
      <c r="L219" s="581"/>
      <c r="M219" s="526"/>
      <c r="N219" s="526"/>
      <c r="O219" s="526"/>
      <c r="P219" s="526"/>
      <c r="Q219" s="526"/>
      <c r="R219" s="526"/>
      <c r="S219" s="526"/>
      <c r="T219" s="526"/>
      <c r="U219" s="526"/>
      <c r="V219" s="526"/>
      <c r="W219" s="526"/>
    </row>
    <row r="220" spans="1:23" s="3" customFormat="1" ht="21" customHeight="1">
      <c r="A220" s="209"/>
      <c r="B220" s="173"/>
      <c r="C220" s="210"/>
      <c r="D220" s="22"/>
      <c r="E220" s="16"/>
      <c r="F220" s="27"/>
      <c r="G220" s="27"/>
      <c r="H220" s="20"/>
      <c r="I220" s="344"/>
      <c r="J220" s="581"/>
      <c r="K220" s="582"/>
      <c r="L220" s="581"/>
      <c r="M220" s="526"/>
      <c r="N220" s="526"/>
      <c r="O220" s="526"/>
      <c r="P220" s="526"/>
      <c r="Q220" s="526"/>
      <c r="R220" s="526"/>
      <c r="S220" s="526"/>
      <c r="T220" s="526"/>
      <c r="U220" s="526"/>
      <c r="V220" s="526"/>
      <c r="W220" s="526"/>
    </row>
    <row r="221" spans="1:23" s="3" customFormat="1" ht="21" customHeight="1">
      <c r="A221" s="209"/>
      <c r="B221" s="173"/>
      <c r="C221" s="210"/>
      <c r="D221" s="22"/>
      <c r="E221" s="16"/>
      <c r="F221" s="27"/>
      <c r="G221" s="27"/>
      <c r="H221" s="20"/>
      <c r="I221" s="344"/>
      <c r="J221" s="581"/>
      <c r="K221" s="582"/>
      <c r="L221" s="581"/>
      <c r="M221" s="526"/>
      <c r="N221" s="526"/>
      <c r="O221" s="526"/>
      <c r="P221" s="526"/>
      <c r="Q221" s="526"/>
      <c r="R221" s="526"/>
      <c r="S221" s="526"/>
      <c r="T221" s="526"/>
      <c r="U221" s="526"/>
      <c r="V221" s="526"/>
      <c r="W221" s="526"/>
    </row>
    <row r="222" spans="1:23" s="3" customFormat="1" ht="21.75" customHeight="1">
      <c r="A222" s="211" t="s">
        <v>101</v>
      </c>
      <c r="B222" s="212"/>
      <c r="C222" s="196"/>
      <c r="D222" s="83"/>
      <c r="E222" s="83"/>
      <c r="F222" s="83"/>
      <c r="G222" s="83"/>
      <c r="H222" s="84"/>
      <c r="I222" s="344"/>
      <c r="J222" s="586"/>
      <c r="K222" s="582"/>
      <c r="L222" s="586"/>
      <c r="M222" s="526"/>
      <c r="N222" s="526"/>
      <c r="O222" s="526"/>
      <c r="P222" s="526"/>
      <c r="Q222" s="526"/>
      <c r="R222" s="526"/>
      <c r="S222" s="526"/>
      <c r="T222" s="526"/>
      <c r="U222" s="526"/>
      <c r="V222" s="526"/>
      <c r="W222" s="526"/>
    </row>
    <row r="223" spans="1:23" s="3" customFormat="1" ht="16.5" customHeight="1">
      <c r="A223" s="211"/>
      <c r="B223" s="212"/>
      <c r="C223" s="196"/>
      <c r="D223" s="83"/>
      <c r="E223" s="83"/>
      <c r="F223" s="83"/>
      <c r="G223" s="83"/>
      <c r="H223" s="84"/>
      <c r="I223" s="344"/>
      <c r="J223" s="586"/>
      <c r="K223" s="582"/>
      <c r="L223" s="586"/>
      <c r="M223" s="526"/>
      <c r="N223" s="526"/>
      <c r="O223" s="526"/>
      <c r="P223" s="526"/>
      <c r="Q223" s="526"/>
      <c r="R223" s="526"/>
      <c r="S223" s="526"/>
      <c r="T223" s="526"/>
      <c r="U223" s="526"/>
      <c r="V223" s="526"/>
      <c r="W223" s="526"/>
    </row>
    <row r="224" spans="1:23" s="3" customFormat="1" ht="15" customHeight="1">
      <c r="A224" s="122"/>
      <c r="B224" s="196"/>
      <c r="C224" s="196"/>
      <c r="D224" s="83"/>
      <c r="E224" s="83"/>
      <c r="F224" s="83"/>
      <c r="G224" s="83"/>
      <c r="H224" s="84"/>
      <c r="I224" s="344"/>
      <c r="J224" s="586"/>
      <c r="K224" s="582"/>
      <c r="L224" s="586"/>
      <c r="M224" s="526"/>
      <c r="N224" s="526"/>
      <c r="O224" s="526"/>
      <c r="P224" s="526"/>
      <c r="Q224" s="526"/>
      <c r="R224" s="526"/>
      <c r="S224" s="526"/>
      <c r="T224" s="526"/>
      <c r="U224" s="526"/>
      <c r="V224" s="526"/>
      <c r="W224" s="526"/>
    </row>
    <row r="225" spans="1:23" s="3" customFormat="1" ht="17.25" customHeight="1">
      <c r="A225" s="213" t="s">
        <v>140</v>
      </c>
      <c r="B225" s="212"/>
      <c r="C225" s="214"/>
      <c r="D225" s="83"/>
      <c r="E225" s="83"/>
      <c r="F225" s="83"/>
      <c r="G225" s="83"/>
      <c r="H225" s="85">
        <f>H227+H231</f>
        <v>122700</v>
      </c>
      <c r="I225" s="344"/>
      <c r="J225" s="586"/>
      <c r="K225" s="582"/>
      <c r="L225" s="586"/>
      <c r="M225" s="526"/>
      <c r="N225" s="526"/>
      <c r="O225" s="526"/>
      <c r="P225" s="526"/>
      <c r="Q225" s="526"/>
      <c r="R225" s="526"/>
      <c r="S225" s="526"/>
      <c r="T225" s="526"/>
      <c r="U225" s="526"/>
      <c r="V225" s="526"/>
      <c r="W225" s="526"/>
    </row>
    <row r="226" spans="1:23" s="3" customFormat="1" ht="16.5" customHeight="1">
      <c r="A226" s="122" t="s">
        <v>33</v>
      </c>
      <c r="B226" s="215"/>
      <c r="C226" s="216"/>
      <c r="D226" s="22"/>
      <c r="E226" s="16"/>
      <c r="F226" s="27"/>
      <c r="G226" s="27"/>
      <c r="H226" s="84"/>
      <c r="I226" s="344"/>
      <c r="J226" s="581"/>
      <c r="K226" s="582"/>
      <c r="L226" s="581"/>
      <c r="M226" s="526"/>
      <c r="N226" s="526"/>
      <c r="O226" s="526"/>
      <c r="P226" s="526"/>
      <c r="Q226" s="526"/>
      <c r="R226" s="526"/>
      <c r="S226" s="526"/>
      <c r="T226" s="526"/>
      <c r="U226" s="526"/>
      <c r="V226" s="526"/>
      <c r="W226" s="526"/>
    </row>
    <row r="227" spans="1:23" s="3" customFormat="1" ht="16.5" customHeight="1">
      <c r="A227" s="175" t="s">
        <v>323</v>
      </c>
      <c r="B227" s="212"/>
      <c r="C227" s="196"/>
      <c r="D227" s="83"/>
      <c r="E227" s="16"/>
      <c r="F227" s="83"/>
      <c r="G227" s="27"/>
      <c r="H227" s="25">
        <f>H229</f>
        <v>70000</v>
      </c>
      <c r="I227" s="344"/>
      <c r="J227" s="581"/>
      <c r="K227" s="582"/>
      <c r="L227" s="581"/>
      <c r="M227" s="526"/>
      <c r="N227" s="526"/>
      <c r="O227" s="526"/>
      <c r="P227" s="526"/>
      <c r="Q227" s="526"/>
      <c r="R227" s="526"/>
      <c r="S227" s="526"/>
      <c r="T227" s="526"/>
      <c r="U227" s="526"/>
      <c r="V227" s="526"/>
      <c r="W227" s="526"/>
    </row>
    <row r="228" spans="1:23" s="3" customFormat="1" ht="16.5" customHeight="1">
      <c r="A228" s="195" t="s">
        <v>33</v>
      </c>
      <c r="B228" s="196"/>
      <c r="C228" s="196"/>
      <c r="D228" s="27"/>
      <c r="E228" s="16"/>
      <c r="F228" s="83"/>
      <c r="G228" s="27"/>
      <c r="H228" s="84"/>
      <c r="I228" s="344"/>
      <c r="J228" s="581"/>
      <c r="K228" s="582"/>
      <c r="L228" s="581"/>
      <c r="M228" s="526"/>
      <c r="N228" s="526"/>
      <c r="O228" s="526"/>
      <c r="P228" s="526"/>
      <c r="Q228" s="526"/>
      <c r="R228" s="526"/>
      <c r="S228" s="526"/>
      <c r="T228" s="526"/>
      <c r="U228" s="526"/>
      <c r="V228" s="526"/>
      <c r="W228" s="526"/>
    </row>
    <row r="229" spans="1:23" s="3" customFormat="1" ht="16.5" customHeight="1">
      <c r="A229" s="195"/>
      <c r="B229" s="215" t="s">
        <v>63</v>
      </c>
      <c r="C229" s="216"/>
      <c r="D229" s="22"/>
      <c r="E229" s="16"/>
      <c r="F229" s="83"/>
      <c r="G229" s="27"/>
      <c r="H229" s="84">
        <f>D149</f>
        <v>70000</v>
      </c>
      <c r="I229" s="344"/>
      <c r="J229" s="581"/>
      <c r="K229" s="582"/>
      <c r="L229" s="581"/>
      <c r="M229" s="526"/>
      <c r="N229" s="526"/>
      <c r="O229" s="526"/>
      <c r="P229" s="526"/>
      <c r="Q229" s="526"/>
      <c r="R229" s="526"/>
      <c r="S229" s="526"/>
      <c r="T229" s="526"/>
      <c r="U229" s="526"/>
      <c r="V229" s="526"/>
      <c r="W229" s="526"/>
    </row>
    <row r="230" spans="1:23" s="3" customFormat="1" ht="16.5" customHeight="1">
      <c r="A230" s="122"/>
      <c r="B230" s="215"/>
      <c r="C230" s="216"/>
      <c r="D230" s="22"/>
      <c r="E230" s="16"/>
      <c r="F230" s="27"/>
      <c r="G230" s="27"/>
      <c r="H230" s="84"/>
      <c r="I230" s="344"/>
      <c r="J230" s="581"/>
      <c r="K230" s="582"/>
      <c r="L230" s="581"/>
      <c r="M230" s="526"/>
      <c r="N230" s="526"/>
      <c r="O230" s="526"/>
      <c r="P230" s="526"/>
      <c r="Q230" s="526"/>
      <c r="R230" s="526"/>
      <c r="S230" s="526"/>
      <c r="T230" s="526"/>
      <c r="U230" s="526"/>
      <c r="V230" s="526"/>
      <c r="W230" s="526"/>
    </row>
    <row r="231" spans="1:23" s="3" customFormat="1" ht="16.5" customHeight="1">
      <c r="A231" s="175" t="s">
        <v>241</v>
      </c>
      <c r="B231" s="196"/>
      <c r="C231" s="196"/>
      <c r="D231" s="83"/>
      <c r="E231" s="83"/>
      <c r="F231" s="83"/>
      <c r="G231" s="83"/>
      <c r="H231" s="25">
        <f>H233+H237</f>
        <v>52700</v>
      </c>
      <c r="I231" s="344"/>
      <c r="J231" s="581"/>
      <c r="K231" s="582"/>
      <c r="L231" s="581"/>
      <c r="M231" s="526"/>
      <c r="N231" s="526"/>
      <c r="O231" s="526"/>
      <c r="P231" s="526"/>
      <c r="Q231" s="526"/>
      <c r="R231" s="526"/>
      <c r="S231" s="526"/>
      <c r="T231" s="526"/>
      <c r="U231" s="526"/>
      <c r="V231" s="526"/>
      <c r="W231" s="526"/>
    </row>
    <row r="232" spans="1:23" s="3" customFormat="1" ht="15" customHeight="1">
      <c r="A232" s="122" t="s">
        <v>33</v>
      </c>
      <c r="B232" s="196"/>
      <c r="C232" s="196"/>
      <c r="D232" s="83"/>
      <c r="E232" s="83"/>
      <c r="F232" s="83"/>
      <c r="G232" s="83"/>
      <c r="H232" s="84"/>
      <c r="I232" s="344"/>
      <c r="J232" s="586"/>
      <c r="K232" s="582"/>
      <c r="L232" s="586"/>
      <c r="M232" s="526"/>
      <c r="N232" s="526"/>
      <c r="O232" s="526"/>
      <c r="P232" s="526"/>
      <c r="Q232" s="526"/>
      <c r="R232" s="526"/>
      <c r="S232" s="526"/>
      <c r="T232" s="526"/>
      <c r="U232" s="526"/>
      <c r="V232" s="526"/>
      <c r="W232" s="526"/>
    </row>
    <row r="233" spans="1:23" s="3" customFormat="1" ht="16.5" customHeight="1">
      <c r="A233" s="122"/>
      <c r="B233" s="215" t="s">
        <v>5</v>
      </c>
      <c r="C233" s="216"/>
      <c r="D233" s="22"/>
      <c r="E233" s="16"/>
      <c r="F233" s="27"/>
      <c r="G233" s="27"/>
      <c r="H233" s="84">
        <v>2700</v>
      </c>
      <c r="I233" s="344"/>
      <c r="J233" s="581"/>
      <c r="K233" s="582"/>
      <c r="L233" s="581"/>
      <c r="M233" s="526"/>
      <c r="N233" s="526"/>
      <c r="O233" s="526"/>
      <c r="P233" s="526"/>
      <c r="Q233" s="526"/>
      <c r="R233" s="526"/>
      <c r="S233" s="526"/>
      <c r="T233" s="526"/>
      <c r="U233" s="526"/>
      <c r="V233" s="526"/>
      <c r="W233" s="526"/>
    </row>
    <row r="234" spans="1:23" s="3" customFormat="1" ht="16.5" customHeight="1">
      <c r="A234" s="122"/>
      <c r="B234" s="215"/>
      <c r="C234" s="216"/>
      <c r="D234" s="22"/>
      <c r="E234" s="16"/>
      <c r="F234" s="27"/>
      <c r="G234" s="27"/>
      <c r="H234" s="84"/>
      <c r="I234" s="344"/>
      <c r="J234" s="581"/>
      <c r="K234" s="582"/>
      <c r="L234" s="581"/>
      <c r="M234" s="526"/>
      <c r="N234" s="526"/>
      <c r="O234" s="526"/>
      <c r="P234" s="526"/>
      <c r="Q234" s="526"/>
      <c r="R234" s="526"/>
      <c r="S234" s="526"/>
      <c r="T234" s="526"/>
      <c r="U234" s="526"/>
      <c r="V234" s="526"/>
      <c r="W234" s="526"/>
    </row>
    <row r="235" spans="1:23" s="3" customFormat="1" ht="16.5" customHeight="1">
      <c r="A235" s="122"/>
      <c r="B235" s="215" t="s">
        <v>242</v>
      </c>
      <c r="C235" s="216"/>
      <c r="D235" s="22"/>
      <c r="E235" s="16"/>
      <c r="F235" s="27"/>
      <c r="G235" s="27"/>
      <c r="H235" s="84"/>
      <c r="I235" s="344"/>
      <c r="J235" s="581"/>
      <c r="K235" s="582"/>
      <c r="L235" s="581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</row>
    <row r="236" spans="1:23" s="3" customFormat="1" ht="16.5" customHeight="1">
      <c r="A236" s="122"/>
      <c r="B236" s="215" t="s">
        <v>243</v>
      </c>
      <c r="C236" s="216"/>
      <c r="D236" s="22"/>
      <c r="E236" s="16"/>
      <c r="F236" s="27"/>
      <c r="G236" s="27"/>
      <c r="H236" s="84"/>
      <c r="I236" s="344"/>
      <c r="J236" s="581"/>
      <c r="K236" s="582"/>
      <c r="L236" s="581"/>
      <c r="M236" s="526"/>
      <c r="N236" s="526"/>
      <c r="O236" s="526"/>
      <c r="P236" s="526"/>
      <c r="Q236" s="526"/>
      <c r="R236" s="526"/>
      <c r="S236" s="526"/>
      <c r="T236" s="526"/>
      <c r="U236" s="526"/>
      <c r="V236" s="526"/>
      <c r="W236" s="526"/>
    </row>
    <row r="237" spans="1:23" s="3" customFormat="1" ht="16.5" customHeight="1">
      <c r="A237" s="122"/>
      <c r="B237" s="215" t="s">
        <v>244</v>
      </c>
      <c r="C237" s="216"/>
      <c r="D237" s="22"/>
      <c r="E237" s="16"/>
      <c r="F237" s="27"/>
      <c r="G237" s="27"/>
      <c r="H237" s="84">
        <v>50000</v>
      </c>
      <c r="I237" s="344"/>
      <c r="J237" s="581"/>
      <c r="K237" s="582"/>
      <c r="L237" s="581"/>
      <c r="M237" s="526"/>
      <c r="N237" s="526"/>
      <c r="O237" s="526"/>
      <c r="P237" s="526"/>
      <c r="Q237" s="526"/>
      <c r="R237" s="526"/>
      <c r="S237" s="526"/>
      <c r="T237" s="526"/>
      <c r="U237" s="526"/>
      <c r="V237" s="526"/>
      <c r="W237" s="526"/>
    </row>
    <row r="238" spans="1:23" s="3" customFormat="1" ht="15" customHeight="1">
      <c r="A238" s="122"/>
      <c r="B238" s="196"/>
      <c r="C238" s="196"/>
      <c r="D238" s="83"/>
      <c r="E238" s="83"/>
      <c r="F238" s="83"/>
      <c r="G238" s="83"/>
      <c r="H238" s="84"/>
      <c r="I238" s="344"/>
      <c r="J238" s="586"/>
      <c r="K238" s="582"/>
      <c r="L238" s="586"/>
      <c r="M238" s="526"/>
      <c r="N238" s="526"/>
      <c r="O238" s="526"/>
      <c r="P238" s="526"/>
      <c r="Q238" s="526"/>
      <c r="R238" s="526"/>
      <c r="S238" s="526"/>
      <c r="T238" s="526"/>
      <c r="U238" s="526"/>
      <c r="V238" s="526"/>
      <c r="W238" s="526"/>
    </row>
    <row r="239" spans="1:23" s="3" customFormat="1" ht="15" customHeight="1">
      <c r="A239" s="122"/>
      <c r="B239" s="207"/>
      <c r="C239" s="196"/>
      <c r="D239" s="83"/>
      <c r="E239" s="83"/>
      <c r="F239" s="83"/>
      <c r="G239" s="83"/>
      <c r="H239" s="84"/>
      <c r="I239" s="344"/>
      <c r="J239" s="586"/>
      <c r="K239" s="582"/>
      <c r="L239" s="586"/>
      <c r="M239" s="526"/>
      <c r="N239" s="526"/>
      <c r="O239" s="526"/>
      <c r="P239" s="526"/>
      <c r="Q239" s="526"/>
      <c r="R239" s="526"/>
      <c r="S239" s="526"/>
      <c r="T239" s="526"/>
      <c r="U239" s="526"/>
      <c r="V239" s="526"/>
      <c r="W239" s="526"/>
    </row>
    <row r="240" spans="1:23" s="3" customFormat="1" ht="15" customHeight="1">
      <c r="A240" s="122"/>
      <c r="B240" s="196"/>
      <c r="C240" s="196"/>
      <c r="D240" s="83"/>
      <c r="E240" s="83"/>
      <c r="F240" s="83"/>
      <c r="G240" s="83"/>
      <c r="H240" s="84"/>
      <c r="I240" s="344"/>
      <c r="J240" s="586"/>
      <c r="K240" s="582"/>
      <c r="L240" s="586"/>
      <c r="M240" s="526"/>
      <c r="N240" s="526"/>
      <c r="O240" s="526"/>
      <c r="P240" s="526"/>
      <c r="Q240" s="526"/>
      <c r="R240" s="526"/>
      <c r="S240" s="526"/>
      <c r="T240" s="526"/>
      <c r="U240" s="526"/>
      <c r="V240" s="526"/>
      <c r="W240" s="526"/>
    </row>
    <row r="241" spans="1:23" s="3" customFormat="1" ht="17.25" customHeight="1">
      <c r="A241" s="213" t="s">
        <v>73</v>
      </c>
      <c r="B241" s="212"/>
      <c r="C241" s="214"/>
      <c r="D241" s="83"/>
      <c r="E241" s="83"/>
      <c r="F241" s="83"/>
      <c r="G241" s="83"/>
      <c r="H241" s="85">
        <f>H243+H248+H257</f>
        <v>149360</v>
      </c>
      <c r="I241" s="344"/>
      <c r="J241" s="586"/>
      <c r="K241" s="582"/>
      <c r="L241" s="586"/>
      <c r="M241" s="526"/>
      <c r="N241" s="526"/>
      <c r="O241" s="526"/>
      <c r="P241" s="526"/>
      <c r="Q241" s="526"/>
      <c r="R241" s="526"/>
      <c r="S241" s="526"/>
      <c r="T241" s="526"/>
      <c r="U241" s="526"/>
      <c r="V241" s="526"/>
      <c r="W241" s="526"/>
    </row>
    <row r="242" spans="1:23" s="3" customFormat="1" ht="16.5" customHeight="1">
      <c r="A242" s="122" t="s">
        <v>33</v>
      </c>
      <c r="B242" s="215"/>
      <c r="C242" s="216"/>
      <c r="D242" s="22"/>
      <c r="E242" s="16"/>
      <c r="F242" s="27"/>
      <c r="G242" s="27"/>
      <c r="H242" s="84"/>
      <c r="I242" s="344"/>
      <c r="J242" s="581"/>
      <c r="K242" s="582"/>
      <c r="L242" s="581"/>
      <c r="M242" s="526"/>
      <c r="N242" s="526"/>
      <c r="O242" s="526"/>
      <c r="P242" s="526"/>
      <c r="Q242" s="526"/>
      <c r="R242" s="526"/>
      <c r="S242" s="526"/>
      <c r="T242" s="526"/>
      <c r="U242" s="526"/>
      <c r="V242" s="526"/>
      <c r="W242" s="526"/>
    </row>
    <row r="243" spans="1:23" s="3" customFormat="1" ht="16.5" customHeight="1">
      <c r="A243" s="175" t="s">
        <v>320</v>
      </c>
      <c r="B243" s="207"/>
      <c r="C243" s="216"/>
      <c r="D243" s="22"/>
      <c r="E243" s="16"/>
      <c r="F243" s="27"/>
      <c r="G243" s="27"/>
      <c r="H243" s="25">
        <f>H246</f>
        <v>40000</v>
      </c>
      <c r="I243" s="344"/>
      <c r="J243" s="581"/>
      <c r="K243" s="582"/>
      <c r="L243" s="581"/>
      <c r="M243" s="526"/>
      <c r="N243" s="526"/>
      <c r="O243" s="526"/>
      <c r="P243" s="526"/>
      <c r="Q243" s="526"/>
      <c r="R243" s="526"/>
      <c r="S243" s="526"/>
      <c r="T243" s="526"/>
      <c r="U243" s="526"/>
      <c r="V243" s="526"/>
      <c r="W243" s="526"/>
    </row>
    <row r="244" spans="1:23" s="3" customFormat="1" ht="16.5" customHeight="1">
      <c r="A244" s="122" t="s">
        <v>33</v>
      </c>
      <c r="B244" s="207"/>
      <c r="C244" s="216"/>
      <c r="D244" s="22"/>
      <c r="E244" s="16"/>
      <c r="F244" s="27"/>
      <c r="G244" s="27"/>
      <c r="H244" s="25"/>
      <c r="I244" s="344"/>
      <c r="J244" s="581"/>
      <c r="K244" s="582"/>
      <c r="L244" s="581"/>
      <c r="M244" s="526"/>
      <c r="N244" s="526"/>
      <c r="O244" s="526"/>
      <c r="P244" s="526"/>
      <c r="Q244" s="526"/>
      <c r="R244" s="526"/>
      <c r="S244" s="526"/>
      <c r="T244" s="526"/>
      <c r="U244" s="526"/>
      <c r="V244" s="526"/>
      <c r="W244" s="526"/>
    </row>
    <row r="245" spans="1:23" s="3" customFormat="1" ht="16.5" customHeight="1">
      <c r="A245" s="175"/>
      <c r="B245" s="207" t="s">
        <v>321</v>
      </c>
      <c r="C245" s="216"/>
      <c r="D245" s="22"/>
      <c r="E245" s="16"/>
      <c r="F245" s="27"/>
      <c r="G245" s="27"/>
      <c r="H245" s="25"/>
      <c r="I245" s="344"/>
      <c r="J245" s="581"/>
      <c r="K245" s="582"/>
      <c r="L245" s="581"/>
      <c r="M245" s="526"/>
      <c r="N245" s="526"/>
      <c r="O245" s="526"/>
      <c r="P245" s="526"/>
      <c r="Q245" s="526"/>
      <c r="R245" s="526"/>
      <c r="S245" s="526"/>
      <c r="T245" s="526"/>
      <c r="U245" s="526"/>
      <c r="V245" s="526"/>
      <c r="W245" s="526"/>
    </row>
    <row r="246" spans="1:23" s="3" customFormat="1" ht="16.5" customHeight="1">
      <c r="A246" s="175"/>
      <c r="B246" s="207" t="s">
        <v>322</v>
      </c>
      <c r="C246" s="216"/>
      <c r="D246" s="22"/>
      <c r="E246" s="16"/>
      <c r="F246" s="27"/>
      <c r="G246" s="27"/>
      <c r="H246" s="84">
        <v>40000</v>
      </c>
      <c r="I246" s="344"/>
      <c r="J246" s="581"/>
      <c r="K246" s="582"/>
      <c r="L246" s="581"/>
      <c r="M246" s="526"/>
      <c r="N246" s="526"/>
      <c r="O246" s="526"/>
      <c r="P246" s="526"/>
      <c r="Q246" s="526"/>
      <c r="R246" s="526"/>
      <c r="S246" s="526"/>
      <c r="T246" s="526"/>
      <c r="U246" s="526"/>
      <c r="V246" s="526"/>
      <c r="W246" s="526"/>
    </row>
    <row r="247" spans="1:23" s="3" customFormat="1" ht="16.5" customHeight="1">
      <c r="A247" s="175"/>
      <c r="B247" s="207"/>
      <c r="C247" s="216"/>
      <c r="D247" s="22"/>
      <c r="E247" s="16"/>
      <c r="F247" s="27"/>
      <c r="G247" s="27"/>
      <c r="H247" s="25"/>
      <c r="I247" s="344"/>
      <c r="J247" s="581"/>
      <c r="K247" s="582"/>
      <c r="L247" s="581"/>
      <c r="M247" s="526"/>
      <c r="N247" s="526"/>
      <c r="O247" s="526"/>
      <c r="P247" s="526"/>
      <c r="Q247" s="526"/>
      <c r="R247" s="526"/>
      <c r="S247" s="526"/>
      <c r="T247" s="526"/>
      <c r="U247" s="526"/>
      <c r="V247" s="526"/>
      <c r="W247" s="526"/>
    </row>
    <row r="248" spans="1:23" s="3" customFormat="1" ht="16.5" customHeight="1">
      <c r="A248" s="175" t="s">
        <v>335</v>
      </c>
      <c r="B248" s="207"/>
      <c r="C248" s="216"/>
      <c r="D248" s="22"/>
      <c r="E248" s="16"/>
      <c r="F248" s="27"/>
      <c r="G248" s="27"/>
      <c r="H248" s="25">
        <f>H250+H254</f>
        <v>15060</v>
      </c>
      <c r="I248" s="344"/>
      <c r="J248" s="581"/>
      <c r="K248" s="582"/>
      <c r="L248" s="581"/>
      <c r="M248" s="526"/>
      <c r="N248" s="526"/>
      <c r="O248" s="526"/>
      <c r="P248" s="526"/>
      <c r="Q248" s="526"/>
      <c r="R248" s="526"/>
      <c r="S248" s="526"/>
      <c r="T248" s="526"/>
      <c r="U248" s="526"/>
      <c r="V248" s="526"/>
      <c r="W248" s="526"/>
    </row>
    <row r="249" spans="1:23" s="3" customFormat="1" ht="16.5" customHeight="1">
      <c r="A249" s="122" t="s">
        <v>33</v>
      </c>
      <c r="B249" s="207"/>
      <c r="C249" s="216"/>
      <c r="D249" s="22"/>
      <c r="E249" s="16"/>
      <c r="F249" s="27"/>
      <c r="G249" s="27"/>
      <c r="H249" s="84"/>
      <c r="I249" s="344"/>
      <c r="J249" s="581"/>
      <c r="K249" s="582"/>
      <c r="L249" s="581"/>
      <c r="M249" s="526"/>
      <c r="N249" s="526"/>
      <c r="O249" s="526"/>
      <c r="P249" s="526"/>
      <c r="Q249" s="526"/>
      <c r="R249" s="526"/>
      <c r="S249" s="526"/>
      <c r="T249" s="526"/>
      <c r="U249" s="526"/>
      <c r="V249" s="526"/>
      <c r="W249" s="526"/>
    </row>
    <row r="250" spans="1:23" s="522" customFormat="1" ht="16.5" customHeight="1">
      <c r="A250" s="516"/>
      <c r="B250" s="517" t="s">
        <v>333</v>
      </c>
      <c r="C250" s="518"/>
      <c r="D250" s="519"/>
      <c r="E250" s="520"/>
      <c r="F250" s="521"/>
      <c r="G250" s="521"/>
      <c r="H250" s="85">
        <f>H252</f>
        <v>5760</v>
      </c>
      <c r="I250" s="587"/>
      <c r="J250" s="588"/>
      <c r="K250" s="589"/>
      <c r="L250" s="588"/>
      <c r="M250" s="590"/>
      <c r="N250" s="590"/>
      <c r="O250" s="590"/>
      <c r="P250" s="590"/>
      <c r="Q250" s="590"/>
      <c r="R250" s="590"/>
      <c r="S250" s="590"/>
      <c r="T250" s="590"/>
      <c r="U250" s="590"/>
      <c r="V250" s="590"/>
      <c r="W250" s="590"/>
    </row>
    <row r="251" spans="1:23" s="3" customFormat="1" ht="16.5" customHeight="1">
      <c r="A251" s="122"/>
      <c r="B251" s="207" t="s">
        <v>248</v>
      </c>
      <c r="C251" s="216"/>
      <c r="D251" s="22"/>
      <c r="E251" s="16"/>
      <c r="F251" s="27"/>
      <c r="G251" s="27"/>
      <c r="H251" s="84"/>
      <c r="I251" s="344"/>
      <c r="J251" s="581"/>
      <c r="K251" s="582"/>
      <c r="L251" s="581"/>
      <c r="M251" s="526"/>
      <c r="N251" s="526"/>
      <c r="O251" s="526"/>
      <c r="P251" s="526"/>
      <c r="Q251" s="526"/>
      <c r="R251" s="526"/>
      <c r="S251" s="526"/>
      <c r="T251" s="526"/>
      <c r="U251" s="526"/>
      <c r="V251" s="526"/>
      <c r="W251" s="526"/>
    </row>
    <row r="252" spans="1:23" s="3" customFormat="1" ht="16.5" customHeight="1">
      <c r="A252" s="122"/>
      <c r="B252" s="207" t="s">
        <v>249</v>
      </c>
      <c r="C252" s="216"/>
      <c r="D252" s="22"/>
      <c r="E252" s="16"/>
      <c r="F252" s="27"/>
      <c r="G252" s="27"/>
      <c r="H252" s="84">
        <v>5760</v>
      </c>
      <c r="I252" s="344"/>
      <c r="J252" s="581"/>
      <c r="K252" s="582"/>
      <c r="L252" s="581"/>
      <c r="M252" s="526"/>
      <c r="N252" s="526"/>
      <c r="O252" s="526"/>
      <c r="P252" s="526"/>
      <c r="Q252" s="526"/>
      <c r="R252" s="526"/>
      <c r="S252" s="526"/>
      <c r="T252" s="526"/>
      <c r="U252" s="526"/>
      <c r="V252" s="526"/>
      <c r="W252" s="526"/>
    </row>
    <row r="253" spans="1:23" s="3" customFormat="1" ht="16.5" customHeight="1">
      <c r="A253" s="122"/>
      <c r="B253" s="207"/>
      <c r="C253" s="216"/>
      <c r="D253" s="22"/>
      <c r="E253" s="16"/>
      <c r="F253" s="27"/>
      <c r="G253" s="27"/>
      <c r="H253" s="84"/>
      <c r="I253" s="344"/>
      <c r="J253" s="581"/>
      <c r="K253" s="582"/>
      <c r="L253" s="581"/>
      <c r="M253" s="526"/>
      <c r="N253" s="526"/>
      <c r="O253" s="526"/>
      <c r="P253" s="526"/>
      <c r="Q253" s="526"/>
      <c r="R253" s="526"/>
      <c r="S253" s="526"/>
      <c r="T253" s="526"/>
      <c r="U253" s="526"/>
      <c r="V253" s="526"/>
      <c r="W253" s="526"/>
    </row>
    <row r="254" spans="1:23" s="522" customFormat="1" ht="16.5" customHeight="1">
      <c r="A254" s="516"/>
      <c r="B254" s="517" t="s">
        <v>334</v>
      </c>
      <c r="C254" s="518"/>
      <c r="D254" s="519"/>
      <c r="E254" s="520"/>
      <c r="F254" s="521"/>
      <c r="G254" s="521"/>
      <c r="H254" s="85">
        <f>H255</f>
        <v>9300</v>
      </c>
      <c r="I254" s="587"/>
      <c r="J254" s="588"/>
      <c r="K254" s="589"/>
      <c r="L254" s="588"/>
      <c r="M254" s="590"/>
      <c r="N254" s="590"/>
      <c r="O254" s="590"/>
      <c r="P254" s="590"/>
      <c r="Q254" s="590"/>
      <c r="R254" s="590"/>
      <c r="S254" s="590"/>
      <c r="T254" s="590"/>
      <c r="U254" s="590"/>
      <c r="V254" s="590"/>
      <c r="W254" s="590"/>
    </row>
    <row r="255" spans="1:23" s="3" customFormat="1" ht="16.5" customHeight="1">
      <c r="A255" s="122"/>
      <c r="B255" s="207" t="s">
        <v>336</v>
      </c>
      <c r="C255" s="216"/>
      <c r="D255" s="22"/>
      <c r="E255" s="16"/>
      <c r="F255" s="27"/>
      <c r="G255" s="27"/>
      <c r="H255" s="84">
        <v>9300</v>
      </c>
      <c r="I255" s="344"/>
      <c r="J255" s="581"/>
      <c r="K255" s="582"/>
      <c r="L255" s="581"/>
      <c r="M255" s="526"/>
      <c r="N255" s="526"/>
      <c r="O255" s="526"/>
      <c r="P255" s="526"/>
      <c r="Q255" s="526"/>
      <c r="R255" s="526"/>
      <c r="S255" s="526"/>
      <c r="T255" s="526"/>
      <c r="U255" s="526"/>
      <c r="V255" s="526"/>
      <c r="W255" s="526"/>
    </row>
    <row r="256" spans="1:23" s="3" customFormat="1" ht="16.5" customHeight="1">
      <c r="A256" s="122"/>
      <c r="B256" s="207"/>
      <c r="C256" s="216"/>
      <c r="D256" s="22"/>
      <c r="E256" s="16"/>
      <c r="F256" s="27"/>
      <c r="G256" s="27"/>
      <c r="H256" s="84"/>
      <c r="I256" s="344"/>
      <c r="J256" s="581"/>
      <c r="K256" s="582"/>
      <c r="L256" s="581"/>
      <c r="M256" s="526"/>
      <c r="N256" s="526"/>
      <c r="O256" s="526"/>
      <c r="P256" s="526"/>
      <c r="Q256" s="526"/>
      <c r="R256" s="526"/>
      <c r="S256" s="526"/>
      <c r="T256" s="526"/>
      <c r="U256" s="526"/>
      <c r="V256" s="526"/>
      <c r="W256" s="526"/>
    </row>
    <row r="257" spans="1:23" s="3" customFormat="1" ht="16.5" customHeight="1">
      <c r="A257" s="175" t="s">
        <v>247</v>
      </c>
      <c r="B257" s="207"/>
      <c r="C257" s="216"/>
      <c r="D257" s="22"/>
      <c r="E257" s="16"/>
      <c r="F257" s="27"/>
      <c r="G257" s="27"/>
      <c r="H257" s="25">
        <f>H260+H262</f>
        <v>94300</v>
      </c>
      <c r="I257" s="344"/>
      <c r="J257" s="581"/>
      <c r="K257" s="582"/>
      <c r="L257" s="581"/>
      <c r="M257" s="526"/>
      <c r="N257" s="526"/>
      <c r="O257" s="526"/>
      <c r="P257" s="526"/>
      <c r="Q257" s="526"/>
      <c r="R257" s="526"/>
      <c r="S257" s="526"/>
      <c r="T257" s="526"/>
      <c r="U257" s="526"/>
      <c r="V257" s="526"/>
      <c r="W257" s="526"/>
    </row>
    <row r="258" spans="1:23" s="3" customFormat="1" ht="16.5" customHeight="1">
      <c r="A258" s="122" t="s">
        <v>33</v>
      </c>
      <c r="B258" s="207"/>
      <c r="C258" s="216"/>
      <c r="D258" s="22"/>
      <c r="E258" s="16"/>
      <c r="F258" s="27"/>
      <c r="G258" s="27"/>
      <c r="H258" s="84"/>
      <c r="I258" s="344"/>
      <c r="J258" s="581"/>
      <c r="K258" s="582"/>
      <c r="L258" s="581"/>
      <c r="M258" s="526"/>
      <c r="N258" s="526"/>
      <c r="O258" s="526"/>
      <c r="P258" s="526"/>
      <c r="Q258" s="526"/>
      <c r="R258" s="526"/>
      <c r="S258" s="526"/>
      <c r="T258" s="526"/>
      <c r="U258" s="526"/>
      <c r="V258" s="526"/>
      <c r="W258" s="526"/>
    </row>
    <row r="259" spans="1:23" s="3" customFormat="1" ht="16.5" customHeight="1">
      <c r="A259" s="122"/>
      <c r="B259" s="207" t="s">
        <v>245</v>
      </c>
      <c r="C259" s="216"/>
      <c r="D259" s="22"/>
      <c r="E259" s="16"/>
      <c r="F259" s="27"/>
      <c r="G259" s="27"/>
      <c r="H259" s="84"/>
      <c r="I259" s="344"/>
      <c r="J259" s="581"/>
      <c r="K259" s="582"/>
      <c r="L259" s="581"/>
      <c r="M259" s="526"/>
      <c r="N259" s="526"/>
      <c r="O259" s="526"/>
      <c r="P259" s="526"/>
      <c r="Q259" s="526"/>
      <c r="R259" s="526"/>
      <c r="S259" s="526"/>
      <c r="T259" s="526"/>
      <c r="U259" s="526"/>
      <c r="V259" s="526"/>
      <c r="W259" s="526"/>
    </row>
    <row r="260" spans="1:23" s="3" customFormat="1" ht="16.5" customHeight="1">
      <c r="A260" s="122"/>
      <c r="B260" s="207" t="s">
        <v>246</v>
      </c>
      <c r="C260" s="216"/>
      <c r="D260" s="22"/>
      <c r="E260" s="16"/>
      <c r="F260" s="27"/>
      <c r="G260" s="27"/>
      <c r="H260" s="84">
        <v>15500</v>
      </c>
      <c r="I260" s="344"/>
      <c r="J260" s="581"/>
      <c r="K260" s="582"/>
      <c r="L260" s="581"/>
      <c r="M260" s="526"/>
      <c r="N260" s="526"/>
      <c r="O260" s="526"/>
      <c r="P260" s="526"/>
      <c r="Q260" s="526"/>
      <c r="R260" s="526"/>
      <c r="S260" s="526"/>
      <c r="T260" s="526"/>
      <c r="U260" s="526"/>
      <c r="V260" s="526"/>
      <c r="W260" s="526"/>
    </row>
    <row r="261" spans="1:23" s="3" customFormat="1" ht="16.5" customHeight="1">
      <c r="A261" s="122"/>
      <c r="B261" s="207"/>
      <c r="C261" s="216"/>
      <c r="D261" s="22"/>
      <c r="E261" s="16"/>
      <c r="F261" s="27"/>
      <c r="G261" s="27"/>
      <c r="H261" s="84"/>
      <c r="I261" s="344"/>
      <c r="J261" s="581"/>
      <c r="K261" s="582"/>
      <c r="L261" s="581"/>
      <c r="M261" s="526"/>
      <c r="N261" s="526"/>
      <c r="O261" s="526"/>
      <c r="P261" s="526"/>
      <c r="Q261" s="526"/>
      <c r="R261" s="526"/>
      <c r="S261" s="526"/>
      <c r="T261" s="526"/>
      <c r="U261" s="526"/>
      <c r="V261" s="526"/>
      <c r="W261" s="526"/>
    </row>
    <row r="262" spans="1:23" s="3" customFormat="1" ht="16.5" customHeight="1">
      <c r="A262" s="122"/>
      <c r="B262" s="207" t="s">
        <v>343</v>
      </c>
      <c r="C262" s="216"/>
      <c r="D262" s="22"/>
      <c r="E262" s="16"/>
      <c r="F262" s="27"/>
      <c r="G262" s="27"/>
      <c r="H262" s="84">
        <v>78800</v>
      </c>
      <c r="I262" s="344"/>
      <c r="J262" s="581"/>
      <c r="K262" s="582"/>
      <c r="L262" s="581"/>
      <c r="M262" s="526"/>
      <c r="N262" s="526"/>
      <c r="O262" s="526"/>
      <c r="P262" s="526"/>
      <c r="Q262" s="526"/>
      <c r="R262" s="526"/>
      <c r="S262" s="526"/>
      <c r="T262" s="526"/>
      <c r="U262" s="526"/>
      <c r="V262" s="526"/>
      <c r="W262" s="526"/>
    </row>
    <row r="263" spans="1:23" s="3" customFormat="1" ht="16.5" customHeight="1">
      <c r="A263" s="122"/>
      <c r="B263" s="207"/>
      <c r="C263" s="216"/>
      <c r="D263" s="22"/>
      <c r="E263" s="16"/>
      <c r="F263" s="27"/>
      <c r="G263" s="27"/>
      <c r="H263" s="84"/>
      <c r="I263" s="344"/>
      <c r="J263" s="581"/>
      <c r="K263" s="582"/>
      <c r="L263" s="581"/>
      <c r="M263" s="526"/>
      <c r="N263" s="526"/>
      <c r="O263" s="526"/>
      <c r="P263" s="526"/>
      <c r="Q263" s="526"/>
      <c r="R263" s="526"/>
      <c r="S263" s="526"/>
      <c r="T263" s="526"/>
      <c r="U263" s="526"/>
      <c r="V263" s="526"/>
      <c r="W263" s="526"/>
    </row>
    <row r="264" spans="1:23" s="3" customFormat="1" ht="16.5" customHeight="1">
      <c r="A264" s="122"/>
      <c r="B264" s="215"/>
      <c r="C264" s="216"/>
      <c r="D264" s="22"/>
      <c r="E264" s="16"/>
      <c r="F264" s="27"/>
      <c r="G264" s="27"/>
      <c r="H264" s="84"/>
      <c r="I264" s="344"/>
      <c r="J264" s="581"/>
      <c r="K264" s="582"/>
      <c r="L264" s="581"/>
      <c r="M264" s="526"/>
      <c r="N264" s="526"/>
      <c r="O264" s="526"/>
      <c r="P264" s="526"/>
      <c r="Q264" s="526"/>
      <c r="R264" s="526"/>
      <c r="S264" s="526"/>
      <c r="T264" s="526"/>
      <c r="U264" s="526"/>
      <c r="V264" s="526"/>
      <c r="W264" s="526"/>
    </row>
    <row r="265" spans="1:23" s="3" customFormat="1" ht="16.5" customHeight="1">
      <c r="A265" s="211" t="s">
        <v>217</v>
      </c>
      <c r="B265" s="215"/>
      <c r="C265" s="216"/>
      <c r="D265" s="22"/>
      <c r="E265" s="16"/>
      <c r="F265" s="27"/>
      <c r="G265" s="27"/>
      <c r="H265" s="84"/>
      <c r="I265" s="344"/>
      <c r="J265" s="581"/>
      <c r="K265" s="582"/>
      <c r="L265" s="581"/>
      <c r="M265" s="526"/>
      <c r="N265" s="526"/>
      <c r="O265" s="526"/>
      <c r="P265" s="526"/>
      <c r="Q265" s="526"/>
      <c r="R265" s="526"/>
      <c r="S265" s="526"/>
      <c r="T265" s="526"/>
      <c r="U265" s="526"/>
      <c r="V265" s="526"/>
      <c r="W265" s="526"/>
    </row>
    <row r="266" spans="1:23" s="3" customFormat="1" ht="16.5" customHeight="1">
      <c r="A266" s="211"/>
      <c r="B266" s="215"/>
      <c r="C266" s="216"/>
      <c r="D266" s="22"/>
      <c r="E266" s="16"/>
      <c r="F266" s="27"/>
      <c r="G266" s="27"/>
      <c r="H266" s="84"/>
      <c r="I266" s="344"/>
      <c r="J266" s="581"/>
      <c r="K266" s="582"/>
      <c r="L266" s="581"/>
      <c r="M266" s="526"/>
      <c r="N266" s="526"/>
      <c r="O266" s="526"/>
      <c r="P266" s="526"/>
      <c r="Q266" s="526"/>
      <c r="R266" s="526"/>
      <c r="S266" s="526"/>
      <c r="T266" s="526"/>
      <c r="U266" s="526"/>
      <c r="V266" s="526"/>
      <c r="W266" s="526"/>
    </row>
    <row r="267" spans="1:23" s="3" customFormat="1" ht="16.5" customHeight="1">
      <c r="A267" s="211"/>
      <c r="B267" s="215"/>
      <c r="C267" s="216"/>
      <c r="D267" s="22"/>
      <c r="E267" s="16"/>
      <c r="F267" s="27"/>
      <c r="G267" s="27"/>
      <c r="H267" s="84"/>
      <c r="I267" s="344"/>
      <c r="J267" s="581"/>
      <c r="K267" s="582"/>
      <c r="L267" s="581"/>
      <c r="M267" s="526"/>
      <c r="N267" s="526"/>
      <c r="O267" s="526"/>
      <c r="P267" s="526"/>
      <c r="Q267" s="526"/>
      <c r="R267" s="526"/>
      <c r="S267" s="526"/>
      <c r="T267" s="526"/>
      <c r="U267" s="526"/>
      <c r="V267" s="526"/>
      <c r="W267" s="526"/>
    </row>
    <row r="268" spans="1:23" s="3" customFormat="1" ht="16.5" customHeight="1">
      <c r="A268" s="213" t="s">
        <v>140</v>
      </c>
      <c r="B268" s="212"/>
      <c r="C268" s="214"/>
      <c r="D268" s="83"/>
      <c r="E268" s="83"/>
      <c r="F268" s="27"/>
      <c r="G268" s="27"/>
      <c r="H268" s="25">
        <f>H270+H276</f>
        <v>350765.56</v>
      </c>
      <c r="I268" s="344"/>
      <c r="J268" s="581"/>
      <c r="K268" s="582"/>
      <c r="L268" s="581"/>
      <c r="M268" s="526"/>
      <c r="N268" s="526"/>
      <c r="O268" s="526"/>
      <c r="P268" s="526"/>
      <c r="Q268" s="526"/>
      <c r="R268" s="526"/>
      <c r="S268" s="526"/>
      <c r="T268" s="526"/>
      <c r="U268" s="526"/>
      <c r="V268" s="526"/>
      <c r="W268" s="526"/>
    </row>
    <row r="269" spans="1:23" s="3" customFormat="1" ht="16.5" customHeight="1">
      <c r="A269" s="122" t="s">
        <v>33</v>
      </c>
      <c r="B269" s="215"/>
      <c r="C269" s="216"/>
      <c r="D269" s="22"/>
      <c r="E269" s="16"/>
      <c r="F269" s="27"/>
      <c r="G269" s="27"/>
      <c r="H269" s="84"/>
      <c r="I269" s="344"/>
      <c r="J269" s="581"/>
      <c r="K269" s="582"/>
      <c r="L269" s="581"/>
      <c r="M269" s="526"/>
      <c r="N269" s="526"/>
      <c r="O269" s="526"/>
      <c r="P269" s="526"/>
      <c r="Q269" s="526"/>
      <c r="R269" s="526"/>
      <c r="S269" s="526"/>
      <c r="T269" s="526"/>
      <c r="U269" s="526"/>
      <c r="V269" s="526"/>
      <c r="W269" s="526"/>
    </row>
    <row r="270" spans="1:23" s="3" customFormat="1" ht="16.5" customHeight="1">
      <c r="A270" s="175" t="s">
        <v>253</v>
      </c>
      <c r="B270" s="196"/>
      <c r="C270" s="196"/>
      <c r="D270" s="83"/>
      <c r="E270" s="83"/>
      <c r="F270" s="27"/>
      <c r="G270" s="27"/>
      <c r="H270" s="25">
        <f>H274</f>
        <v>250000</v>
      </c>
      <c r="I270" s="344"/>
      <c r="J270" s="581"/>
      <c r="K270" s="582"/>
      <c r="L270" s="581"/>
      <c r="M270" s="526"/>
      <c r="N270" s="526"/>
      <c r="O270" s="526"/>
      <c r="P270" s="526"/>
      <c r="Q270" s="526"/>
      <c r="R270" s="526"/>
      <c r="S270" s="526"/>
      <c r="T270" s="526"/>
      <c r="U270" s="526"/>
      <c r="V270" s="526"/>
      <c r="W270" s="526"/>
    </row>
    <row r="271" spans="1:23" s="3" customFormat="1" ht="16.5" customHeight="1">
      <c r="A271" s="122" t="s">
        <v>33</v>
      </c>
      <c r="B271" s="196"/>
      <c r="C271" s="196"/>
      <c r="D271" s="83"/>
      <c r="E271" s="83"/>
      <c r="F271" s="27"/>
      <c r="G271" s="27"/>
      <c r="H271" s="84"/>
      <c r="I271" s="344"/>
      <c r="J271" s="581"/>
      <c r="K271" s="582"/>
      <c r="L271" s="581"/>
      <c r="M271" s="526"/>
      <c r="N271" s="526"/>
      <c r="O271" s="526"/>
      <c r="P271" s="526"/>
      <c r="Q271" s="526"/>
      <c r="R271" s="526"/>
      <c r="S271" s="526"/>
      <c r="T271" s="526"/>
      <c r="U271" s="526"/>
      <c r="V271" s="526"/>
      <c r="W271" s="526"/>
    </row>
    <row r="272" spans="1:23" s="3" customFormat="1" ht="16.5" customHeight="1">
      <c r="A272" s="211"/>
      <c r="B272" s="215" t="s">
        <v>219</v>
      </c>
      <c r="C272" s="216"/>
      <c r="D272" s="22"/>
      <c r="E272" s="16"/>
      <c r="F272" s="27"/>
      <c r="G272" s="27"/>
      <c r="H272" s="84"/>
      <c r="I272" s="344"/>
      <c r="J272" s="581"/>
      <c r="K272" s="582"/>
      <c r="L272" s="581"/>
      <c r="M272" s="526"/>
      <c r="N272" s="526"/>
      <c r="O272" s="526"/>
      <c r="P272" s="526"/>
      <c r="Q272" s="526"/>
      <c r="R272" s="526"/>
      <c r="S272" s="526"/>
      <c r="T272" s="526"/>
      <c r="U272" s="526"/>
      <c r="V272" s="526"/>
      <c r="W272" s="526"/>
    </row>
    <row r="273" spans="1:23" s="3" customFormat="1" ht="16.5" customHeight="1">
      <c r="A273" s="211"/>
      <c r="B273" s="215" t="s">
        <v>220</v>
      </c>
      <c r="C273" s="216"/>
      <c r="D273" s="22"/>
      <c r="E273" s="16"/>
      <c r="F273" s="27"/>
      <c r="G273" s="27"/>
      <c r="H273" s="84"/>
      <c r="I273" s="344"/>
      <c r="J273" s="581"/>
      <c r="K273" s="582"/>
      <c r="L273" s="581"/>
      <c r="M273" s="526"/>
      <c r="N273" s="526"/>
      <c r="O273" s="526"/>
      <c r="P273" s="526"/>
      <c r="Q273" s="526"/>
      <c r="R273" s="526"/>
      <c r="S273" s="526"/>
      <c r="T273" s="526"/>
      <c r="U273" s="526"/>
      <c r="V273" s="526"/>
      <c r="W273" s="526"/>
    </row>
    <row r="274" spans="1:23" s="3" customFormat="1" ht="16.5" customHeight="1">
      <c r="A274" s="211"/>
      <c r="B274" s="215" t="s">
        <v>221</v>
      </c>
      <c r="C274" s="216"/>
      <c r="D274" s="22"/>
      <c r="E274" s="16"/>
      <c r="F274" s="27"/>
      <c r="G274" s="27"/>
      <c r="H274" s="84">
        <v>250000</v>
      </c>
      <c r="I274" s="344"/>
      <c r="J274" s="581"/>
      <c r="K274" s="582"/>
      <c r="L274" s="581"/>
      <c r="M274" s="526"/>
      <c r="N274" s="526"/>
      <c r="O274" s="526"/>
      <c r="P274" s="526"/>
      <c r="Q274" s="526"/>
      <c r="R274" s="526"/>
      <c r="S274" s="526"/>
      <c r="T274" s="526"/>
      <c r="U274" s="526"/>
      <c r="V274" s="526"/>
      <c r="W274" s="526"/>
    </row>
    <row r="275" spans="1:23" s="3" customFormat="1" ht="16.5" customHeight="1">
      <c r="A275" s="211"/>
      <c r="B275" s="215"/>
      <c r="C275" s="216"/>
      <c r="D275" s="22"/>
      <c r="E275" s="16"/>
      <c r="F275" s="27"/>
      <c r="G275" s="27"/>
      <c r="H275" s="84"/>
      <c r="I275" s="344"/>
      <c r="J275" s="581"/>
      <c r="K275" s="582"/>
      <c r="L275" s="581"/>
      <c r="M275" s="526"/>
      <c r="N275" s="526"/>
      <c r="O275" s="526"/>
      <c r="P275" s="526"/>
      <c r="Q275" s="526"/>
      <c r="R275" s="526"/>
      <c r="S275" s="526"/>
      <c r="T275" s="526"/>
      <c r="U275" s="526"/>
      <c r="V275" s="526"/>
      <c r="W275" s="526"/>
    </row>
    <row r="276" spans="1:23" s="3" customFormat="1" ht="16.5" customHeight="1">
      <c r="A276" s="175" t="s">
        <v>323</v>
      </c>
      <c r="B276" s="212"/>
      <c r="C276" s="196"/>
      <c r="D276" s="83"/>
      <c r="E276" s="16"/>
      <c r="F276" s="83"/>
      <c r="G276" s="27"/>
      <c r="H276" s="25">
        <f>H278</f>
        <v>100765.56</v>
      </c>
      <c r="I276" s="344"/>
      <c r="J276" s="581"/>
      <c r="K276" s="582"/>
      <c r="L276" s="581"/>
      <c r="M276" s="526"/>
      <c r="N276" s="526"/>
      <c r="O276" s="526"/>
      <c r="P276" s="526"/>
      <c r="Q276" s="526"/>
      <c r="R276" s="526"/>
      <c r="S276" s="526"/>
      <c r="T276" s="526"/>
      <c r="U276" s="526"/>
      <c r="V276" s="526"/>
      <c r="W276" s="526"/>
    </row>
    <row r="277" spans="1:23" s="3" customFormat="1" ht="16.5" customHeight="1">
      <c r="A277" s="195" t="s">
        <v>33</v>
      </c>
      <c r="B277" s="196"/>
      <c r="C277" s="196"/>
      <c r="D277" s="27"/>
      <c r="E277" s="16"/>
      <c r="F277" s="83"/>
      <c r="G277" s="27"/>
      <c r="H277" s="84"/>
      <c r="I277" s="344"/>
      <c r="J277" s="581"/>
      <c r="K277" s="582"/>
      <c r="L277" s="581"/>
      <c r="M277" s="526"/>
      <c r="N277" s="526"/>
      <c r="O277" s="526"/>
      <c r="P277" s="526"/>
      <c r="Q277" s="526"/>
      <c r="R277" s="526"/>
      <c r="S277" s="526"/>
      <c r="T277" s="526"/>
      <c r="U277" s="526"/>
      <c r="V277" s="526"/>
      <c r="W277" s="526"/>
    </row>
    <row r="278" spans="1:23" s="3" customFormat="1" ht="16.5" customHeight="1">
      <c r="A278" s="195"/>
      <c r="B278" s="215" t="s">
        <v>63</v>
      </c>
      <c r="C278" s="216"/>
      <c r="D278" s="22"/>
      <c r="E278" s="16"/>
      <c r="F278" s="83"/>
      <c r="G278" s="27"/>
      <c r="H278" s="84">
        <f>D207</f>
        <v>100765.56</v>
      </c>
      <c r="I278" s="344"/>
      <c r="J278" s="581"/>
      <c r="K278" s="582"/>
      <c r="L278" s="581"/>
      <c r="M278" s="526"/>
      <c r="N278" s="526"/>
      <c r="O278" s="526"/>
      <c r="P278" s="526"/>
      <c r="Q278" s="526"/>
      <c r="R278" s="526"/>
      <c r="S278" s="526"/>
      <c r="T278" s="526"/>
      <c r="U278" s="526"/>
      <c r="V278" s="526"/>
      <c r="W278" s="526"/>
    </row>
    <row r="279" spans="1:23" s="3" customFormat="1" ht="16.5" customHeight="1">
      <c r="A279" s="211"/>
      <c r="B279" s="215"/>
      <c r="C279" s="216"/>
      <c r="D279" s="22"/>
      <c r="E279" s="16"/>
      <c r="F279" s="27"/>
      <c r="G279" s="27"/>
      <c r="H279" s="84"/>
      <c r="I279" s="344"/>
      <c r="J279" s="581"/>
      <c r="K279" s="582"/>
      <c r="L279" s="581"/>
      <c r="M279" s="526"/>
      <c r="N279" s="526"/>
      <c r="O279" s="526"/>
      <c r="P279" s="526"/>
      <c r="Q279" s="526"/>
      <c r="R279" s="526"/>
      <c r="S279" s="526"/>
      <c r="T279" s="526"/>
      <c r="U279" s="526"/>
      <c r="V279" s="526"/>
      <c r="W279" s="526"/>
    </row>
    <row r="280" spans="1:23" s="3" customFormat="1" ht="16.5" customHeight="1">
      <c r="A280" s="122"/>
      <c r="B280" s="215"/>
      <c r="C280" s="216"/>
      <c r="D280" s="22"/>
      <c r="E280" s="16"/>
      <c r="F280" s="27"/>
      <c r="G280" s="27"/>
      <c r="H280" s="84"/>
      <c r="I280" s="344"/>
      <c r="J280" s="581"/>
      <c r="K280" s="582"/>
      <c r="L280" s="581"/>
      <c r="M280" s="526"/>
      <c r="N280" s="526"/>
      <c r="O280" s="526"/>
      <c r="P280" s="526"/>
      <c r="Q280" s="526"/>
      <c r="R280" s="526"/>
      <c r="S280" s="526"/>
      <c r="T280" s="526"/>
      <c r="U280" s="526"/>
      <c r="V280" s="526"/>
      <c r="W280" s="526"/>
    </row>
    <row r="281" spans="1:23" s="3" customFormat="1" ht="16.5" customHeight="1">
      <c r="A281" s="213" t="s">
        <v>73</v>
      </c>
      <c r="B281" s="215"/>
      <c r="C281" s="216"/>
      <c r="D281" s="22"/>
      <c r="E281" s="16"/>
      <c r="F281" s="27"/>
      <c r="G281" s="27"/>
      <c r="H281" s="25">
        <f>H283+H289</f>
        <v>252700</v>
      </c>
      <c r="I281" s="344"/>
      <c r="J281" s="581"/>
      <c r="K281" s="582"/>
      <c r="L281" s="581"/>
      <c r="M281" s="526"/>
      <c r="N281" s="526"/>
      <c r="O281" s="526"/>
      <c r="P281" s="526"/>
      <c r="Q281" s="526"/>
      <c r="R281" s="526"/>
      <c r="S281" s="526"/>
      <c r="T281" s="526"/>
      <c r="U281" s="526"/>
      <c r="V281" s="526"/>
      <c r="W281" s="526"/>
    </row>
    <row r="282" spans="1:23" s="3" customFormat="1" ht="16.5" customHeight="1">
      <c r="A282" s="122" t="s">
        <v>33</v>
      </c>
      <c r="B282" s="215"/>
      <c r="C282" s="216"/>
      <c r="D282" s="22"/>
      <c r="E282" s="16"/>
      <c r="F282" s="27"/>
      <c r="G282" s="27"/>
      <c r="H282" s="84"/>
      <c r="I282" s="344"/>
      <c r="J282" s="581"/>
      <c r="K282" s="582"/>
      <c r="L282" s="581"/>
      <c r="M282" s="526"/>
      <c r="N282" s="526"/>
      <c r="O282" s="526"/>
      <c r="P282" s="526"/>
      <c r="Q282" s="526"/>
      <c r="R282" s="526"/>
      <c r="S282" s="526"/>
      <c r="T282" s="526"/>
      <c r="U282" s="526"/>
      <c r="V282" s="526"/>
      <c r="W282" s="526"/>
    </row>
    <row r="283" spans="1:23" s="3" customFormat="1" ht="16.5" customHeight="1">
      <c r="A283" s="175" t="s">
        <v>252</v>
      </c>
      <c r="B283" s="215"/>
      <c r="C283" s="216"/>
      <c r="D283" s="22"/>
      <c r="E283" s="16"/>
      <c r="F283" s="27"/>
      <c r="G283" s="27"/>
      <c r="H283" s="25">
        <f>H287</f>
        <v>250000</v>
      </c>
      <c r="I283" s="344"/>
      <c r="J283" s="581"/>
      <c r="K283" s="582"/>
      <c r="L283" s="581"/>
      <c r="M283" s="526"/>
      <c r="N283" s="526"/>
      <c r="O283" s="526"/>
      <c r="P283" s="526"/>
      <c r="Q283" s="526"/>
      <c r="R283" s="526"/>
      <c r="S283" s="526"/>
      <c r="T283" s="526"/>
      <c r="U283" s="526"/>
      <c r="V283" s="526"/>
      <c r="W283" s="526"/>
    </row>
    <row r="284" spans="1:23" s="3" customFormat="1" ht="16.5" customHeight="1">
      <c r="A284" s="122" t="s">
        <v>33</v>
      </c>
      <c r="B284" s="215"/>
      <c r="C284" s="216"/>
      <c r="D284" s="22"/>
      <c r="E284" s="16"/>
      <c r="F284" s="27"/>
      <c r="G284" s="27"/>
      <c r="H284" s="84"/>
      <c r="I284" s="344"/>
      <c r="J284" s="581"/>
      <c r="K284" s="582"/>
      <c r="L284" s="581"/>
      <c r="M284" s="526"/>
      <c r="N284" s="526"/>
      <c r="O284" s="526"/>
      <c r="P284" s="526"/>
      <c r="Q284" s="526"/>
      <c r="R284" s="526"/>
      <c r="S284" s="526"/>
      <c r="T284" s="526"/>
      <c r="U284" s="526"/>
      <c r="V284" s="526"/>
      <c r="W284" s="526"/>
    </row>
    <row r="285" spans="1:23" s="3" customFormat="1" ht="16.5" customHeight="1">
      <c r="A285" s="122"/>
      <c r="B285" s="215" t="s">
        <v>219</v>
      </c>
      <c r="C285" s="216"/>
      <c r="D285" s="22"/>
      <c r="E285" s="16"/>
      <c r="F285" s="27"/>
      <c r="G285" s="27"/>
      <c r="H285" s="84"/>
      <c r="I285" s="344"/>
      <c r="J285" s="581"/>
      <c r="K285" s="582"/>
      <c r="L285" s="581"/>
      <c r="M285" s="526"/>
      <c r="N285" s="526"/>
      <c r="O285" s="526"/>
      <c r="P285" s="526"/>
      <c r="Q285" s="526"/>
      <c r="R285" s="526"/>
      <c r="S285" s="526"/>
      <c r="T285" s="526"/>
      <c r="U285" s="526"/>
      <c r="V285" s="526"/>
      <c r="W285" s="526"/>
    </row>
    <row r="286" spans="1:23" s="3" customFormat="1" ht="16.5" customHeight="1">
      <c r="A286" s="122"/>
      <c r="B286" s="215" t="s">
        <v>220</v>
      </c>
      <c r="C286" s="216"/>
      <c r="D286" s="22"/>
      <c r="E286" s="16"/>
      <c r="F286" s="27"/>
      <c r="G286" s="27"/>
      <c r="H286" s="84"/>
      <c r="I286" s="344"/>
      <c r="J286" s="581"/>
      <c r="K286" s="582"/>
      <c r="L286" s="581"/>
      <c r="M286" s="526"/>
      <c r="N286" s="526"/>
      <c r="O286" s="526"/>
      <c r="P286" s="526"/>
      <c r="Q286" s="526"/>
      <c r="R286" s="526"/>
      <c r="S286" s="526"/>
      <c r="T286" s="526"/>
      <c r="U286" s="526"/>
      <c r="V286" s="526"/>
      <c r="W286" s="526"/>
    </row>
    <row r="287" spans="1:23" s="3" customFormat="1" ht="16.5" customHeight="1">
      <c r="A287" s="122"/>
      <c r="B287" s="215" t="s">
        <v>221</v>
      </c>
      <c r="C287" s="216"/>
      <c r="D287" s="22"/>
      <c r="E287" s="16"/>
      <c r="F287" s="27"/>
      <c r="G287" s="27"/>
      <c r="H287" s="84">
        <v>250000</v>
      </c>
      <c r="I287" s="344"/>
      <c r="J287" s="581"/>
      <c r="K287" s="582"/>
      <c r="L287" s="581"/>
      <c r="M287" s="526"/>
      <c r="N287" s="526"/>
      <c r="O287" s="526"/>
      <c r="P287" s="526"/>
      <c r="Q287" s="526"/>
      <c r="R287" s="526"/>
      <c r="S287" s="526"/>
      <c r="T287" s="526"/>
      <c r="U287" s="526"/>
      <c r="V287" s="526"/>
      <c r="W287" s="526"/>
    </row>
    <row r="288" spans="1:23" s="3" customFormat="1" ht="16.5" customHeight="1">
      <c r="A288" s="122"/>
      <c r="B288" s="215"/>
      <c r="C288" s="216"/>
      <c r="D288" s="22"/>
      <c r="E288" s="16"/>
      <c r="F288" s="27"/>
      <c r="G288" s="27"/>
      <c r="H288" s="84"/>
      <c r="I288" s="344"/>
      <c r="J288" s="581"/>
      <c r="K288" s="582"/>
      <c r="L288" s="581"/>
      <c r="M288" s="526"/>
      <c r="N288" s="526"/>
      <c r="O288" s="526"/>
      <c r="P288" s="526"/>
      <c r="Q288" s="526"/>
      <c r="R288" s="526"/>
      <c r="S288" s="526"/>
      <c r="T288" s="526"/>
      <c r="U288" s="526"/>
      <c r="V288" s="526"/>
      <c r="W288" s="526"/>
    </row>
    <row r="289" spans="1:23" s="3" customFormat="1" ht="16.5" customHeight="1">
      <c r="A289" s="175" t="s">
        <v>250</v>
      </c>
      <c r="B289" s="215"/>
      <c r="C289" s="216"/>
      <c r="D289" s="22"/>
      <c r="E289" s="16"/>
      <c r="F289" s="27"/>
      <c r="G289" s="27"/>
      <c r="H289" s="25">
        <f>H291</f>
        <v>2700</v>
      </c>
      <c r="I289" s="344"/>
      <c r="J289" s="581"/>
      <c r="K289" s="582"/>
      <c r="L289" s="581"/>
      <c r="M289" s="526"/>
      <c r="N289" s="526"/>
      <c r="O289" s="526"/>
      <c r="P289" s="526"/>
      <c r="Q289" s="526"/>
      <c r="R289" s="526"/>
      <c r="S289" s="526"/>
      <c r="T289" s="526"/>
      <c r="U289" s="526"/>
      <c r="V289" s="526"/>
      <c r="W289" s="526"/>
    </row>
    <row r="290" spans="1:23" s="3" customFormat="1" ht="16.5" customHeight="1">
      <c r="A290" s="122" t="s">
        <v>33</v>
      </c>
      <c r="B290" s="215"/>
      <c r="C290" s="216"/>
      <c r="D290" s="22"/>
      <c r="E290" s="16"/>
      <c r="F290" s="27"/>
      <c r="G290" s="27"/>
      <c r="H290" s="84"/>
      <c r="I290" s="344"/>
      <c r="J290" s="581"/>
      <c r="K290" s="582"/>
      <c r="L290" s="581"/>
      <c r="M290" s="526"/>
      <c r="N290" s="526"/>
      <c r="O290" s="526"/>
      <c r="P290" s="526"/>
      <c r="Q290" s="526"/>
      <c r="R290" s="526"/>
      <c r="S290" s="526"/>
      <c r="T290" s="526"/>
      <c r="U290" s="526"/>
      <c r="V290" s="526"/>
      <c r="W290" s="526"/>
    </row>
    <row r="291" spans="1:23" s="3" customFormat="1" ht="16.5" customHeight="1">
      <c r="A291" s="122"/>
      <c r="B291" s="215" t="s">
        <v>19</v>
      </c>
      <c r="C291" s="216"/>
      <c r="D291" s="22"/>
      <c r="E291" s="16"/>
      <c r="F291" s="27"/>
      <c r="G291" s="27"/>
      <c r="H291" s="84">
        <v>2700</v>
      </c>
      <c r="I291" s="344"/>
      <c r="J291" s="581"/>
      <c r="K291" s="582"/>
      <c r="L291" s="581"/>
      <c r="M291" s="526"/>
      <c r="N291" s="526"/>
      <c r="O291" s="526"/>
      <c r="P291" s="526"/>
      <c r="Q291" s="526"/>
      <c r="R291" s="526"/>
      <c r="S291" s="526"/>
      <c r="T291" s="526"/>
      <c r="U291" s="526"/>
      <c r="V291" s="526"/>
      <c r="W291" s="526"/>
    </row>
    <row r="292" spans="1:23" s="3" customFormat="1" ht="16.5" customHeight="1">
      <c r="A292" s="122"/>
      <c r="B292" s="215"/>
      <c r="C292" s="216"/>
      <c r="D292" s="22"/>
      <c r="E292" s="16"/>
      <c r="F292" s="27"/>
      <c r="G292" s="27"/>
      <c r="H292" s="84"/>
      <c r="I292" s="344"/>
      <c r="J292" s="581"/>
      <c r="K292" s="582"/>
      <c r="L292" s="581"/>
      <c r="M292" s="526"/>
      <c r="N292" s="526"/>
      <c r="O292" s="526"/>
      <c r="P292" s="526"/>
      <c r="Q292" s="526"/>
      <c r="R292" s="526"/>
      <c r="S292" s="526"/>
      <c r="T292" s="526"/>
      <c r="U292" s="526"/>
      <c r="V292" s="526"/>
      <c r="W292" s="526"/>
    </row>
    <row r="293" spans="1:23" s="3" customFormat="1" ht="16.5" customHeight="1">
      <c r="A293" s="122"/>
      <c r="B293" s="215"/>
      <c r="C293" s="216"/>
      <c r="D293" s="22"/>
      <c r="E293" s="16"/>
      <c r="F293" s="27"/>
      <c r="G293" s="27"/>
      <c r="H293" s="84"/>
      <c r="I293" s="344"/>
      <c r="J293" s="581"/>
      <c r="K293" s="582"/>
      <c r="L293" s="581"/>
      <c r="M293" s="526"/>
      <c r="N293" s="526"/>
      <c r="O293" s="526"/>
      <c r="P293" s="526"/>
      <c r="Q293" s="526"/>
      <c r="R293" s="526"/>
      <c r="S293" s="526"/>
      <c r="T293" s="526"/>
      <c r="U293" s="526"/>
      <c r="V293" s="526"/>
      <c r="W293" s="526"/>
    </row>
    <row r="294" spans="1:23" s="3" customFormat="1" ht="17.25" customHeight="1">
      <c r="A294" s="217" t="s">
        <v>102</v>
      </c>
      <c r="B294" s="217"/>
      <c r="C294" s="210"/>
      <c r="D294" s="22"/>
      <c r="E294" s="16"/>
      <c r="F294" s="83"/>
      <c r="G294" s="83"/>
      <c r="H294" s="84"/>
      <c r="I294" s="344"/>
      <c r="J294" s="586"/>
      <c r="K294" s="582"/>
      <c r="L294" s="586"/>
      <c r="M294" s="526"/>
      <c r="N294" s="526"/>
      <c r="O294" s="526"/>
      <c r="P294" s="526"/>
      <c r="Q294" s="526"/>
      <c r="R294" s="526"/>
      <c r="S294" s="526"/>
      <c r="T294" s="526"/>
      <c r="U294" s="526"/>
      <c r="V294" s="526"/>
      <c r="W294" s="526"/>
    </row>
    <row r="295" spans="1:23" s="3" customFormat="1" ht="17.25" customHeight="1">
      <c r="A295" s="217" t="s">
        <v>103</v>
      </c>
      <c r="B295" s="217"/>
      <c r="C295" s="210"/>
      <c r="D295" s="22"/>
      <c r="E295" s="16"/>
      <c r="F295" s="83"/>
      <c r="G295" s="83"/>
      <c r="H295" s="84"/>
      <c r="I295" s="344"/>
      <c r="J295" s="586"/>
      <c r="K295" s="582"/>
      <c r="L295" s="586"/>
      <c r="M295" s="526"/>
      <c r="N295" s="526"/>
      <c r="O295" s="526"/>
      <c r="P295" s="526"/>
      <c r="Q295" s="526"/>
      <c r="R295" s="526"/>
      <c r="S295" s="526"/>
      <c r="T295" s="526"/>
      <c r="U295" s="526"/>
      <c r="V295" s="526"/>
      <c r="W295" s="526"/>
    </row>
    <row r="296" spans="1:23" s="3" customFormat="1" ht="17.25" customHeight="1">
      <c r="A296" s="217"/>
      <c r="B296" s="217"/>
      <c r="C296" s="210"/>
      <c r="D296" s="22"/>
      <c r="E296" s="16"/>
      <c r="F296" s="83"/>
      <c r="G296" s="83"/>
      <c r="H296" s="84"/>
      <c r="I296" s="344"/>
      <c r="J296" s="586"/>
      <c r="K296" s="582"/>
      <c r="L296" s="586"/>
      <c r="M296" s="526"/>
      <c r="N296" s="526"/>
      <c r="O296" s="526"/>
      <c r="P296" s="526"/>
      <c r="Q296" s="526"/>
      <c r="R296" s="526"/>
      <c r="S296" s="526"/>
      <c r="T296" s="526"/>
      <c r="U296" s="526"/>
      <c r="V296" s="526"/>
      <c r="W296" s="526"/>
    </row>
    <row r="297" spans="1:23" s="3" customFormat="1" ht="17.25" customHeight="1">
      <c r="A297" s="217" t="s">
        <v>304</v>
      </c>
      <c r="B297" s="217"/>
      <c r="C297" s="210"/>
      <c r="D297" s="22"/>
      <c r="E297" s="16"/>
      <c r="F297" s="83"/>
      <c r="G297" s="83"/>
      <c r="H297" s="84"/>
      <c r="I297" s="344"/>
      <c r="J297" s="586"/>
      <c r="K297" s="582"/>
      <c r="L297" s="586"/>
      <c r="M297" s="526"/>
      <c r="N297" s="526"/>
      <c r="O297" s="526"/>
      <c r="P297" s="526"/>
      <c r="Q297" s="526"/>
      <c r="R297" s="526"/>
      <c r="S297" s="526"/>
      <c r="T297" s="526"/>
      <c r="U297" s="526"/>
      <c r="V297" s="526"/>
      <c r="W297" s="526"/>
    </row>
    <row r="298" spans="1:23" s="3" customFormat="1" ht="17.25" customHeight="1">
      <c r="A298" s="218" t="s">
        <v>303</v>
      </c>
      <c r="B298" s="218"/>
      <c r="C298" s="219"/>
      <c r="D298" s="220"/>
      <c r="E298" s="221"/>
      <c r="F298" s="222"/>
      <c r="G298" s="222"/>
      <c r="H298" s="223"/>
      <c r="I298" s="344"/>
      <c r="J298" s="586"/>
      <c r="K298" s="582"/>
      <c r="L298" s="586"/>
      <c r="M298" s="526"/>
      <c r="N298" s="526"/>
      <c r="O298" s="526"/>
      <c r="P298" s="526"/>
      <c r="Q298" s="526"/>
      <c r="R298" s="526"/>
      <c r="S298" s="526"/>
      <c r="T298" s="526"/>
      <c r="U298" s="526"/>
      <c r="V298" s="526"/>
      <c r="W298" s="526"/>
    </row>
    <row r="299" spans="1:23" s="3" customFormat="1" ht="17.25" customHeight="1">
      <c r="A299" s="218" t="s">
        <v>204</v>
      </c>
      <c r="B299" s="218"/>
      <c r="C299" s="219"/>
      <c r="D299" s="220"/>
      <c r="E299" s="221"/>
      <c r="F299" s="222"/>
      <c r="G299" s="83"/>
      <c r="H299" s="84"/>
      <c r="I299" s="344"/>
      <c r="J299" s="586"/>
      <c r="K299" s="582"/>
      <c r="L299" s="586"/>
      <c r="M299" s="526"/>
      <c r="N299" s="526"/>
      <c r="O299" s="526"/>
      <c r="P299" s="526"/>
      <c r="Q299" s="526"/>
      <c r="R299" s="526"/>
      <c r="S299" s="526"/>
      <c r="T299" s="526"/>
      <c r="U299" s="526"/>
      <c r="V299" s="526"/>
      <c r="W299" s="526"/>
    </row>
    <row r="300" spans="1:23" s="3" customFormat="1" ht="17.25" customHeight="1">
      <c r="A300" s="217" t="s">
        <v>104</v>
      </c>
      <c r="B300" s="217"/>
      <c r="C300" s="210"/>
      <c r="D300" s="22"/>
      <c r="E300" s="16"/>
      <c r="F300" s="83"/>
      <c r="G300" s="83"/>
      <c r="H300" s="84"/>
      <c r="I300" s="344"/>
      <c r="J300" s="586"/>
      <c r="K300" s="582"/>
      <c r="L300" s="586"/>
      <c r="M300" s="526"/>
      <c r="N300" s="526"/>
      <c r="O300" s="526"/>
      <c r="P300" s="526"/>
      <c r="Q300" s="526"/>
      <c r="R300" s="526"/>
      <c r="S300" s="526"/>
      <c r="T300" s="526"/>
      <c r="U300" s="526"/>
      <c r="V300" s="526"/>
      <c r="W300" s="526"/>
    </row>
    <row r="301" spans="1:23" s="3" customFormat="1" ht="17.25" customHeight="1">
      <c r="A301" s="217"/>
      <c r="B301" s="217"/>
      <c r="C301" s="210"/>
      <c r="D301" s="22"/>
      <c r="E301" s="16"/>
      <c r="F301" s="83"/>
      <c r="G301" s="83"/>
      <c r="H301" s="84"/>
      <c r="I301" s="344"/>
      <c r="J301" s="586"/>
      <c r="K301" s="582"/>
      <c r="L301" s="586"/>
      <c r="M301" s="526"/>
      <c r="N301" s="526"/>
      <c r="O301" s="526"/>
      <c r="P301" s="526"/>
      <c r="Q301" s="526"/>
      <c r="R301" s="526"/>
      <c r="S301" s="526"/>
      <c r="T301" s="526"/>
      <c r="U301" s="526"/>
      <c r="V301" s="526"/>
      <c r="W301" s="526"/>
    </row>
    <row r="302" spans="1:12" ht="18.75">
      <c r="A302" s="346" t="s">
        <v>340</v>
      </c>
      <c r="B302" s="121"/>
      <c r="C302" s="121"/>
      <c r="D302" s="16"/>
      <c r="E302" s="16"/>
      <c r="F302" s="16"/>
      <c r="G302" s="185"/>
      <c r="H302" s="17"/>
      <c r="I302" s="566"/>
      <c r="J302" s="558"/>
      <c r="K302" s="559"/>
      <c r="L302" s="560"/>
    </row>
    <row r="303" spans="1:12" ht="18.75">
      <c r="A303" s="346"/>
      <c r="B303" s="121"/>
      <c r="C303" s="121"/>
      <c r="D303" s="16"/>
      <c r="E303" s="16"/>
      <c r="F303" s="16"/>
      <c r="G303" s="185"/>
      <c r="H303" s="17"/>
      <c r="I303" s="566"/>
      <c r="J303" s="558"/>
      <c r="K303" s="559"/>
      <c r="L303" s="560"/>
    </row>
    <row r="304" spans="1:12" ht="15.75">
      <c r="A304" s="224"/>
      <c r="B304" s="121"/>
      <c r="C304" s="121"/>
      <c r="D304" s="16"/>
      <c r="E304" s="16"/>
      <c r="F304" s="16"/>
      <c r="G304" s="185"/>
      <c r="H304" s="179"/>
      <c r="I304" s="566"/>
      <c r="J304" s="558"/>
      <c r="K304" s="559"/>
      <c r="L304" s="560"/>
    </row>
    <row r="305" spans="1:12" ht="16.5">
      <c r="A305" s="189" t="s">
        <v>324</v>
      </c>
      <c r="B305" s="189"/>
      <c r="C305" s="190"/>
      <c r="D305" s="19"/>
      <c r="E305" s="16"/>
      <c r="F305" s="16"/>
      <c r="G305" s="179"/>
      <c r="H305" s="179">
        <f>417582.5+300000</f>
        <v>717582.5</v>
      </c>
      <c r="I305" s="566"/>
      <c r="J305" s="558"/>
      <c r="K305" s="559"/>
      <c r="L305" s="560"/>
    </row>
    <row r="306" spans="1:12" ht="16.5">
      <c r="A306" s="189" t="s">
        <v>105</v>
      </c>
      <c r="B306" s="189"/>
      <c r="C306" s="190"/>
      <c r="D306" s="19"/>
      <c r="E306" s="16"/>
      <c r="F306" s="16"/>
      <c r="G306" s="179"/>
      <c r="H306" s="179">
        <f>H305-100000</f>
        <v>617582.5</v>
      </c>
      <c r="I306" s="566"/>
      <c r="J306" s="558"/>
      <c r="K306" s="559"/>
      <c r="L306" s="560"/>
    </row>
    <row r="307" spans="1:12" ht="16.5">
      <c r="A307" s="189" t="s">
        <v>325</v>
      </c>
      <c r="B307" s="189"/>
      <c r="C307" s="190"/>
      <c r="D307" s="19"/>
      <c r="E307" s="16"/>
      <c r="F307" s="16"/>
      <c r="G307" s="179"/>
      <c r="H307" s="179"/>
      <c r="I307" s="566"/>
      <c r="J307" s="558"/>
      <c r="K307" s="559"/>
      <c r="L307" s="560"/>
    </row>
    <row r="308" spans="1:12" ht="16.5">
      <c r="A308" s="189"/>
      <c r="B308" s="189"/>
      <c r="C308" s="190"/>
      <c r="D308" s="19"/>
      <c r="E308" s="16"/>
      <c r="F308" s="16"/>
      <c r="G308" s="179"/>
      <c r="H308" s="179"/>
      <c r="I308" s="566"/>
      <c r="J308" s="558"/>
      <c r="K308" s="559"/>
      <c r="L308" s="560"/>
    </row>
    <row r="309" spans="1:12" ht="16.5">
      <c r="A309" s="189"/>
      <c r="B309" s="189" t="s">
        <v>155</v>
      </c>
      <c r="C309" s="354"/>
      <c r="D309" s="225"/>
      <c r="E309" s="16"/>
      <c r="F309" s="16"/>
      <c r="G309" s="179"/>
      <c r="H309" s="179">
        <v>300000</v>
      </c>
      <c r="I309" s="566"/>
      <c r="J309" s="558"/>
      <c r="K309" s="559"/>
      <c r="L309" s="560"/>
    </row>
    <row r="310" spans="1:12" ht="16.5">
      <c r="A310" s="189"/>
      <c r="B310" s="189" t="s">
        <v>108</v>
      </c>
      <c r="C310" s="354"/>
      <c r="D310" s="225"/>
      <c r="E310" s="16"/>
      <c r="F310" s="16"/>
      <c r="G310" s="179"/>
      <c r="H310" s="179">
        <f>H309-100000</f>
        <v>200000</v>
      </c>
      <c r="I310" s="566"/>
      <c r="J310" s="558"/>
      <c r="K310" s="559"/>
      <c r="L310" s="560"/>
    </row>
    <row r="311" spans="1:12" ht="16.5">
      <c r="A311" s="189"/>
      <c r="B311" s="189"/>
      <c r="C311" s="354"/>
      <c r="D311" s="225"/>
      <c r="E311" s="16"/>
      <c r="F311" s="16"/>
      <c r="G311" s="179"/>
      <c r="H311" s="179"/>
      <c r="I311" s="566"/>
      <c r="J311" s="558"/>
      <c r="K311" s="559"/>
      <c r="L311" s="560"/>
    </row>
    <row r="312" spans="1:12" ht="15.75">
      <c r="A312" s="122"/>
      <c r="B312" s="122"/>
      <c r="C312" s="345"/>
      <c r="D312" s="15"/>
      <c r="E312" s="16"/>
      <c r="F312" s="16"/>
      <c r="G312" s="179"/>
      <c r="H312" s="179"/>
      <c r="I312" s="566"/>
      <c r="J312" s="558"/>
      <c r="K312" s="559"/>
      <c r="L312" s="560"/>
    </row>
    <row r="313" spans="1:12" ht="16.5">
      <c r="A313" s="353" t="s">
        <v>109</v>
      </c>
      <c r="B313" s="189"/>
      <c r="C313" s="354"/>
      <c r="D313" s="355"/>
      <c r="E313" s="16"/>
      <c r="F313" s="16"/>
      <c r="G313" s="179"/>
      <c r="H313" s="179">
        <f>H317+H320</f>
        <v>258197.49</v>
      </c>
      <c r="I313" s="566"/>
      <c r="J313" s="591"/>
      <c r="K313" s="559"/>
      <c r="L313" s="560"/>
    </row>
    <row r="314" spans="1:12" ht="16.5">
      <c r="A314" s="353" t="s">
        <v>105</v>
      </c>
      <c r="B314" s="189"/>
      <c r="C314" s="354"/>
      <c r="D314" s="355"/>
      <c r="E314" s="16"/>
      <c r="F314" s="16"/>
      <c r="G314" s="179"/>
      <c r="H314" s="179">
        <f>H318+H321</f>
        <v>200297.49</v>
      </c>
      <c r="I314" s="566"/>
      <c r="J314" s="558"/>
      <c r="K314" s="559"/>
      <c r="L314" s="560"/>
    </row>
    <row r="315" spans="1:12" ht="16.5">
      <c r="A315" s="189" t="s">
        <v>106</v>
      </c>
      <c r="B315" s="189"/>
      <c r="C315" s="354"/>
      <c r="D315" s="355"/>
      <c r="E315" s="16"/>
      <c r="F315" s="16"/>
      <c r="G315" s="179"/>
      <c r="H315" s="179"/>
      <c r="I315" s="566"/>
      <c r="J315" s="558"/>
      <c r="K315" s="559"/>
      <c r="L315" s="560"/>
    </row>
    <row r="316" spans="1:12" ht="16.5">
      <c r="A316" s="189"/>
      <c r="B316" s="189"/>
      <c r="C316" s="354"/>
      <c r="D316" s="355"/>
      <c r="E316" s="16"/>
      <c r="F316" s="16"/>
      <c r="G316" s="179"/>
      <c r="H316" s="179"/>
      <c r="I316" s="566"/>
      <c r="J316" s="558"/>
      <c r="K316" s="559"/>
      <c r="L316" s="560"/>
    </row>
    <row r="317" spans="1:12" ht="16.5">
      <c r="A317" s="189"/>
      <c r="B317" s="189" t="s">
        <v>107</v>
      </c>
      <c r="C317" s="354"/>
      <c r="D317" s="355"/>
      <c r="E317" s="16"/>
      <c r="F317" s="16"/>
      <c r="G317" s="179"/>
      <c r="H317" s="179">
        <v>123197.49</v>
      </c>
      <c r="I317" s="566"/>
      <c r="J317" s="558"/>
      <c r="K317" s="559"/>
      <c r="L317" s="560"/>
    </row>
    <row r="318" spans="1:12" ht="16.5">
      <c r="A318" s="189"/>
      <c r="B318" s="189" t="s">
        <v>108</v>
      </c>
      <c r="C318" s="354"/>
      <c r="D318" s="355"/>
      <c r="E318" s="16"/>
      <c r="F318" s="16"/>
      <c r="G318" s="179"/>
      <c r="H318" s="179">
        <f>H317-D148</f>
        <v>117297.49</v>
      </c>
      <c r="I318" s="566"/>
      <c r="J318" s="558"/>
      <c r="K318" s="559"/>
      <c r="L318" s="560"/>
    </row>
    <row r="319" spans="1:12" ht="15.75">
      <c r="A319" s="122"/>
      <c r="B319" s="122"/>
      <c r="C319" s="188"/>
      <c r="D319" s="18"/>
      <c r="E319" s="16"/>
      <c r="F319" s="16"/>
      <c r="G319" s="179"/>
      <c r="H319" s="179"/>
      <c r="I319" s="566"/>
      <c r="J319" s="558"/>
      <c r="K319" s="559"/>
      <c r="L319" s="560"/>
    </row>
    <row r="320" spans="1:12" ht="16.5">
      <c r="A320" s="189"/>
      <c r="B320" s="189" t="s">
        <v>155</v>
      </c>
      <c r="C320" s="354"/>
      <c r="D320" s="225"/>
      <c r="E320" s="16"/>
      <c r="F320" s="16"/>
      <c r="G320" s="179"/>
      <c r="H320" s="179">
        <v>135000</v>
      </c>
      <c r="I320" s="566"/>
      <c r="J320" s="558"/>
      <c r="K320" s="559"/>
      <c r="L320" s="560"/>
    </row>
    <row r="321" spans="1:12" ht="16.5">
      <c r="A321" s="189"/>
      <c r="B321" s="189" t="s">
        <v>108</v>
      </c>
      <c r="C321" s="354"/>
      <c r="D321" s="225"/>
      <c r="E321" s="16"/>
      <c r="F321" s="16"/>
      <c r="G321" s="179"/>
      <c r="H321" s="179">
        <f>H320-52000</f>
        <v>83000</v>
      </c>
      <c r="I321" s="566"/>
      <c r="J321" s="558"/>
      <c r="K321" s="559"/>
      <c r="L321" s="560"/>
    </row>
    <row r="322" spans="1:12" ht="16.5">
      <c r="A322" s="189"/>
      <c r="B322" s="189"/>
      <c r="C322" s="354"/>
      <c r="D322" s="225"/>
      <c r="E322" s="16"/>
      <c r="F322" s="16"/>
      <c r="G322" s="179"/>
      <c r="H322" s="179"/>
      <c r="I322" s="566"/>
      <c r="J322" s="558"/>
      <c r="K322" s="559"/>
      <c r="L322" s="560"/>
    </row>
    <row r="323" spans="1:12" ht="16.5">
      <c r="A323" s="189"/>
      <c r="B323" s="189"/>
      <c r="C323" s="354"/>
      <c r="D323" s="225"/>
      <c r="E323" s="16"/>
      <c r="F323" s="16"/>
      <c r="G323" s="179"/>
      <c r="H323" s="179"/>
      <c r="I323" s="566"/>
      <c r="J323" s="558"/>
      <c r="K323" s="559"/>
      <c r="L323" s="560"/>
    </row>
    <row r="324" spans="1:12" ht="16.5">
      <c r="A324" s="353" t="s">
        <v>326</v>
      </c>
      <c r="B324" s="189"/>
      <c r="C324" s="354"/>
      <c r="D324" s="19"/>
      <c r="E324" s="19"/>
      <c r="F324" s="19"/>
      <c r="G324" s="179"/>
      <c r="H324" s="179">
        <f>H327+H330</f>
        <v>710989.62</v>
      </c>
      <c r="I324" s="566"/>
      <c r="J324" s="558"/>
      <c r="K324" s="559"/>
      <c r="L324" s="560"/>
    </row>
    <row r="325" spans="1:12" ht="16.5">
      <c r="A325" s="189" t="s">
        <v>105</v>
      </c>
      <c r="B325" s="189"/>
      <c r="C325" s="354"/>
      <c r="D325" s="19"/>
      <c r="E325" s="16"/>
      <c r="F325" s="16"/>
      <c r="G325" s="179"/>
      <c r="H325" s="179">
        <f>H328+H331</f>
        <v>540224.06</v>
      </c>
      <c r="I325" s="566"/>
      <c r="J325" s="558"/>
      <c r="K325" s="559"/>
      <c r="L325" s="560"/>
    </row>
    <row r="326" spans="1:12" ht="16.5">
      <c r="A326" s="189"/>
      <c r="B326" s="189" t="s">
        <v>33</v>
      </c>
      <c r="C326" s="354"/>
      <c r="D326" s="19"/>
      <c r="E326" s="16"/>
      <c r="F326" s="16"/>
      <c r="G326" s="179"/>
      <c r="H326" s="179"/>
      <c r="I326" s="566"/>
      <c r="J326" s="558"/>
      <c r="K326" s="559"/>
      <c r="L326" s="560"/>
    </row>
    <row r="327" spans="1:12" ht="16.5">
      <c r="A327" s="189"/>
      <c r="B327" s="189" t="s">
        <v>107</v>
      </c>
      <c r="C327" s="354"/>
      <c r="D327" s="355"/>
      <c r="E327" s="16"/>
      <c r="F327" s="16"/>
      <c r="G327" s="179"/>
      <c r="H327" s="179">
        <v>370000</v>
      </c>
      <c r="I327" s="566"/>
      <c r="J327" s="558"/>
      <c r="K327" s="559"/>
      <c r="L327" s="560"/>
    </row>
    <row r="328" spans="1:12" ht="16.5">
      <c r="A328" s="189"/>
      <c r="B328" s="189" t="s">
        <v>108</v>
      </c>
      <c r="C328" s="354"/>
      <c r="D328" s="355"/>
      <c r="E328" s="16"/>
      <c r="F328" s="16"/>
      <c r="G328" s="179"/>
      <c r="H328" s="179">
        <f>H327-D149</f>
        <v>300000</v>
      </c>
      <c r="I328" s="566"/>
      <c r="J328" s="558"/>
      <c r="K328" s="559"/>
      <c r="L328" s="560"/>
    </row>
    <row r="329" spans="1:12" ht="16.5">
      <c r="A329" s="189"/>
      <c r="B329" s="189"/>
      <c r="C329" s="190"/>
      <c r="D329" s="19"/>
      <c r="E329" s="16"/>
      <c r="F329" s="16"/>
      <c r="G329" s="179"/>
      <c r="H329" s="179"/>
      <c r="I329" s="566"/>
      <c r="J329" s="558"/>
      <c r="K329" s="559"/>
      <c r="L329" s="560"/>
    </row>
    <row r="330" spans="1:12" ht="16.5">
      <c r="A330" s="189"/>
      <c r="B330" s="189" t="s">
        <v>155</v>
      </c>
      <c r="C330" s="354"/>
      <c r="D330" s="19"/>
      <c r="E330" s="16"/>
      <c r="F330" s="16"/>
      <c r="G330" s="179"/>
      <c r="H330" s="179">
        <v>340989.62</v>
      </c>
      <c r="I330" s="566"/>
      <c r="J330" s="558"/>
      <c r="K330" s="559"/>
      <c r="L330" s="560"/>
    </row>
    <row r="331" spans="1:12" ht="16.5">
      <c r="A331" s="189"/>
      <c r="B331" s="189" t="s">
        <v>108</v>
      </c>
      <c r="C331" s="354"/>
      <c r="D331" s="19"/>
      <c r="E331" s="16"/>
      <c r="F331" s="16"/>
      <c r="G331" s="179"/>
      <c r="H331" s="179">
        <f>H330-D207</f>
        <v>240224.06</v>
      </c>
      <c r="I331" s="566"/>
      <c r="J331" s="558"/>
      <c r="K331" s="559"/>
      <c r="L331" s="560"/>
    </row>
    <row r="332" spans="1:12" ht="16.5">
      <c r="A332" s="189"/>
      <c r="B332" s="189"/>
      <c r="C332" s="354"/>
      <c r="D332" s="225"/>
      <c r="E332" s="16"/>
      <c r="F332" s="16"/>
      <c r="G332" s="179"/>
      <c r="H332" s="179"/>
      <c r="I332" s="566"/>
      <c r="J332" s="558"/>
      <c r="K332" s="559"/>
      <c r="L332" s="560"/>
    </row>
    <row r="333" spans="1:12" ht="15.75">
      <c r="A333" s="122"/>
      <c r="B333" s="122"/>
      <c r="C333" s="188"/>
      <c r="D333" s="18"/>
      <c r="E333" s="16"/>
      <c r="F333" s="16"/>
      <c r="G333" s="179"/>
      <c r="H333" s="179"/>
      <c r="I333" s="566"/>
      <c r="J333" s="558"/>
      <c r="K333" s="559"/>
      <c r="L333" s="560"/>
    </row>
    <row r="334" spans="1:12" ht="16.5" customHeight="1">
      <c r="A334" s="143" t="s">
        <v>110</v>
      </c>
      <c r="B334" s="143"/>
      <c r="C334" s="226"/>
      <c r="D334" s="227"/>
      <c r="E334" s="227"/>
      <c r="F334" s="228"/>
      <c r="G334" s="227"/>
      <c r="H334" s="179"/>
      <c r="I334" s="543"/>
      <c r="J334" s="361"/>
      <c r="K334" s="592"/>
      <c r="L334" s="530"/>
    </row>
    <row r="335" spans="1:12" ht="16.5" customHeight="1">
      <c r="A335" s="143"/>
      <c r="B335" s="143"/>
      <c r="C335" s="226"/>
      <c r="D335" s="227"/>
      <c r="E335" s="227"/>
      <c r="F335" s="228"/>
      <c r="G335" s="227"/>
      <c r="H335" s="179"/>
      <c r="I335" s="543"/>
      <c r="J335" s="361"/>
      <c r="K335" s="592"/>
      <c r="L335" s="530"/>
    </row>
    <row r="336" spans="1:12" ht="16.5" customHeight="1">
      <c r="A336" s="143"/>
      <c r="B336" s="143"/>
      <c r="C336" s="226"/>
      <c r="D336" s="227"/>
      <c r="E336" s="227"/>
      <c r="F336" s="228"/>
      <c r="G336" s="227"/>
      <c r="H336" s="179"/>
      <c r="I336" s="543"/>
      <c r="J336" s="361"/>
      <c r="K336" s="592"/>
      <c r="L336" s="530"/>
    </row>
    <row r="337" spans="1:12" ht="18" customHeight="1">
      <c r="A337" s="229" t="s">
        <v>111</v>
      </c>
      <c r="B337" s="229"/>
      <c r="C337" s="230"/>
      <c r="D337" s="231"/>
      <c r="E337" s="231"/>
      <c r="F337" s="232"/>
      <c r="G337" s="231"/>
      <c r="H337" s="17"/>
      <c r="I337" s="543"/>
      <c r="J337" s="361"/>
      <c r="K337" s="592"/>
      <c r="L337" s="530"/>
    </row>
    <row r="338" spans="1:12" ht="18" customHeight="1">
      <c r="A338" s="229"/>
      <c r="B338" s="229"/>
      <c r="C338" s="230"/>
      <c r="D338" s="231"/>
      <c r="E338" s="231"/>
      <c r="F338" s="232"/>
      <c r="G338" s="231"/>
      <c r="H338" s="17"/>
      <c r="I338" s="543"/>
      <c r="J338" s="361"/>
      <c r="K338" s="592"/>
      <c r="L338" s="530"/>
    </row>
    <row r="339" spans="1:12" ht="18" customHeight="1">
      <c r="A339" s="229"/>
      <c r="B339" s="229"/>
      <c r="C339" s="230"/>
      <c r="D339" s="231"/>
      <c r="E339" s="231"/>
      <c r="F339" s="232"/>
      <c r="G339" s="231"/>
      <c r="H339" s="17"/>
      <c r="I339" s="543"/>
      <c r="J339" s="361"/>
      <c r="K339" s="592"/>
      <c r="L339" s="530"/>
    </row>
    <row r="340" spans="1:12" ht="18" customHeight="1">
      <c r="A340" s="229"/>
      <c r="B340" s="229"/>
      <c r="C340" s="230"/>
      <c r="D340" s="231"/>
      <c r="E340" s="231"/>
      <c r="F340" s="232"/>
      <c r="G340" s="231"/>
      <c r="H340" s="17"/>
      <c r="I340" s="543"/>
      <c r="J340" s="361"/>
      <c r="K340" s="592"/>
      <c r="L340" s="530"/>
    </row>
    <row r="341" spans="1:12" ht="16.5" customHeight="1">
      <c r="A341" s="143" t="s">
        <v>112</v>
      </c>
      <c r="B341" s="143"/>
      <c r="C341" s="226"/>
      <c r="D341" s="227"/>
      <c r="E341" s="227"/>
      <c r="F341" s="228"/>
      <c r="G341" s="227"/>
      <c r="H341" s="179"/>
      <c r="I341" s="543"/>
      <c r="J341" s="361"/>
      <c r="K341" s="592"/>
      <c r="L341" s="530"/>
    </row>
    <row r="342" spans="1:12" ht="16.5" customHeight="1">
      <c r="A342" s="143"/>
      <c r="B342" s="143"/>
      <c r="C342" s="226"/>
      <c r="D342" s="227"/>
      <c r="E342" s="227"/>
      <c r="F342" s="228"/>
      <c r="G342" s="227"/>
      <c r="H342" s="179"/>
      <c r="I342" s="543"/>
      <c r="J342" s="361"/>
      <c r="K342" s="592"/>
      <c r="L342" s="530"/>
    </row>
    <row r="343" spans="1:12" ht="18.75">
      <c r="A343" s="229"/>
      <c r="B343" s="229"/>
      <c r="C343" s="230"/>
      <c r="D343" s="231"/>
      <c r="E343" s="231"/>
      <c r="F343" s="232"/>
      <c r="G343" s="231"/>
      <c r="H343" s="17"/>
      <c r="I343" s="593"/>
      <c r="J343" s="361"/>
      <c r="K343" s="592"/>
      <c r="L343" s="236"/>
    </row>
    <row r="344" spans="1:12" ht="18.75">
      <c r="A344" s="229" t="s">
        <v>113</v>
      </c>
      <c r="B344" s="229"/>
      <c r="C344" s="230"/>
      <c r="D344" s="231"/>
      <c r="E344" s="231"/>
      <c r="F344" s="232"/>
      <c r="G344" s="231"/>
      <c r="I344" s="593"/>
      <c r="J344" s="361"/>
      <c r="K344" s="592"/>
      <c r="L344" s="236"/>
    </row>
    <row r="345" spans="1:12" ht="18.75">
      <c r="A345" s="229"/>
      <c r="B345" s="229"/>
      <c r="C345" s="230"/>
      <c r="D345" s="231"/>
      <c r="E345" s="231"/>
      <c r="F345" s="232"/>
      <c r="G345" s="231"/>
      <c r="I345" s="593"/>
      <c r="J345" s="361"/>
      <c r="K345" s="592"/>
      <c r="L345" s="236"/>
    </row>
    <row r="346" spans="1:12" ht="18.75">
      <c r="A346" s="229"/>
      <c r="B346" s="229"/>
      <c r="C346" s="230"/>
      <c r="D346" s="231"/>
      <c r="E346" s="231"/>
      <c r="F346" s="232"/>
      <c r="G346" s="231"/>
      <c r="I346" s="593"/>
      <c r="J346" s="361"/>
      <c r="K346" s="592"/>
      <c r="L346" s="236"/>
    </row>
    <row r="347" spans="1:11" ht="18.75">
      <c r="A347" s="140"/>
      <c r="B347" s="140"/>
      <c r="C347" s="141"/>
      <c r="D347" s="233"/>
      <c r="E347" s="233"/>
      <c r="F347" s="234" t="s">
        <v>114</v>
      </c>
      <c r="G347" s="233"/>
      <c r="I347" s="543"/>
      <c r="K347" s="541"/>
    </row>
    <row r="348" spans="1:11" ht="18.75">
      <c r="A348" s="140"/>
      <c r="B348" s="140"/>
      <c r="C348" s="141"/>
      <c r="D348" s="233"/>
      <c r="E348" s="233"/>
      <c r="F348" s="234" t="s">
        <v>115</v>
      </c>
      <c r="G348" s="233"/>
      <c r="I348" s="543"/>
      <c r="K348" s="541"/>
    </row>
    <row r="349" spans="1:11" ht="18.75">
      <c r="A349" s="140"/>
      <c r="B349" s="140"/>
      <c r="C349" s="141"/>
      <c r="D349" s="233"/>
      <c r="E349" s="233"/>
      <c r="F349" s="234"/>
      <c r="G349" s="233"/>
      <c r="I349" s="543"/>
      <c r="K349" s="541"/>
    </row>
    <row r="350" spans="1:11" ht="19.5">
      <c r="A350" s="140"/>
      <c r="B350" s="140"/>
      <c r="C350" s="141"/>
      <c r="D350" s="233"/>
      <c r="E350" s="233"/>
      <c r="F350" s="235" t="s">
        <v>116</v>
      </c>
      <c r="G350" s="233"/>
      <c r="I350" s="543"/>
      <c r="K350" s="541"/>
    </row>
    <row r="351" spans="1:11" ht="18.75">
      <c r="A351" s="121"/>
      <c r="B351" s="121"/>
      <c r="C351" s="121"/>
      <c r="I351" s="543"/>
      <c r="K351" s="541"/>
    </row>
    <row r="352" spans="1:11" ht="18.75">
      <c r="A352" s="121"/>
      <c r="B352" s="121"/>
      <c r="C352" s="121"/>
      <c r="I352" s="543"/>
      <c r="K352" s="541"/>
    </row>
    <row r="353" spans="1:11" ht="18.75">
      <c r="A353" s="121"/>
      <c r="B353" s="121"/>
      <c r="C353" s="121"/>
      <c r="I353" s="543"/>
      <c r="K353" s="541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"/>
  <sheetViews>
    <sheetView tabSelected="1" workbookViewId="0" topLeftCell="A82">
      <selection activeCell="J84" sqref="J84:J85"/>
    </sheetView>
  </sheetViews>
  <sheetFormatPr defaultColWidth="9.140625" defaultRowHeight="12.75"/>
  <cols>
    <col min="1" max="1" width="4.57421875" style="252" customWidth="1"/>
    <col min="2" max="2" width="5.140625" style="108" customWidth="1"/>
    <col min="3" max="3" width="6.57421875" style="108" customWidth="1"/>
    <col min="4" max="4" width="5.28125" style="339" customWidth="1"/>
    <col min="5" max="5" width="40.7109375" style="110" customWidth="1"/>
    <col min="6" max="6" width="16.28125" style="252" customWidth="1"/>
    <col min="7" max="7" width="13.28125" style="252" customWidth="1"/>
    <col min="8" max="8" width="15.140625" style="108" hidden="1" customWidth="1"/>
    <col min="9" max="9" width="20.8515625" style="108" customWidth="1"/>
    <col min="10" max="10" width="14.7109375" style="368" customWidth="1"/>
    <col min="11" max="11" width="9.140625" style="368" customWidth="1"/>
    <col min="12" max="12" width="32.140625" style="368" customWidth="1"/>
    <col min="13" max="15" width="9.140625" style="368" customWidth="1"/>
    <col min="16" max="16384" width="9.140625" style="108" customWidth="1"/>
  </cols>
  <sheetData>
    <row r="1" spans="1:7" ht="20.25">
      <c r="A1" s="280"/>
      <c r="B1" s="36"/>
      <c r="C1" s="36"/>
      <c r="D1" s="280"/>
      <c r="F1" s="340" t="s">
        <v>29</v>
      </c>
      <c r="G1" s="108"/>
    </row>
    <row r="2" spans="1:7" ht="18.75">
      <c r="A2" s="280"/>
      <c r="B2" s="36"/>
      <c r="C2" s="36"/>
      <c r="D2" s="280"/>
      <c r="F2" s="109" t="s">
        <v>30</v>
      </c>
      <c r="G2" s="108"/>
    </row>
    <row r="3" spans="1:7" ht="18.75">
      <c r="A3" s="280"/>
      <c r="B3" s="36"/>
      <c r="C3" s="36"/>
      <c r="D3" s="280"/>
      <c r="F3" s="109" t="s">
        <v>167</v>
      </c>
      <c r="G3" s="108"/>
    </row>
    <row r="4" spans="1:7" ht="16.5">
      <c r="A4" s="280"/>
      <c r="B4" s="36"/>
      <c r="C4" s="36"/>
      <c r="D4" s="280"/>
      <c r="F4" s="369" t="s">
        <v>238</v>
      </c>
      <c r="G4" s="108"/>
    </row>
    <row r="5" spans="1:7" ht="12.75">
      <c r="A5" s="280"/>
      <c r="B5" s="36"/>
      <c r="C5" s="36"/>
      <c r="D5" s="280"/>
      <c r="E5" s="92"/>
      <c r="F5" s="237"/>
      <c r="G5" s="108"/>
    </row>
    <row r="6" spans="1:7" ht="19.5">
      <c r="A6" s="280"/>
      <c r="B6" s="38"/>
      <c r="C6" s="39" t="s">
        <v>141</v>
      </c>
      <c r="D6" s="281"/>
      <c r="E6" s="93"/>
      <c r="F6" s="282"/>
      <c r="G6" s="282"/>
    </row>
    <row r="7" spans="1:7" ht="19.5">
      <c r="A7" s="280"/>
      <c r="B7" s="38"/>
      <c r="C7" s="39" t="s">
        <v>168</v>
      </c>
      <c r="D7" s="281"/>
      <c r="E7" s="93"/>
      <c r="F7" s="282"/>
      <c r="G7" s="283"/>
    </row>
    <row r="8" spans="1:7" ht="18.75">
      <c r="A8" s="280"/>
      <c r="B8" s="38"/>
      <c r="C8" s="40"/>
      <c r="D8" s="281"/>
      <c r="E8" s="93"/>
      <c r="F8" s="282"/>
      <c r="G8" s="282"/>
    </row>
    <row r="9" spans="1:7" ht="12.75">
      <c r="A9" s="280"/>
      <c r="B9" s="38" t="s">
        <v>34</v>
      </c>
      <c r="C9" s="41"/>
      <c r="D9" s="284"/>
      <c r="E9" s="93"/>
      <c r="F9" s="285" t="s">
        <v>44</v>
      </c>
      <c r="G9" s="285"/>
    </row>
    <row r="10" spans="1:7" ht="18.75" customHeight="1">
      <c r="A10" s="286"/>
      <c r="B10" s="94"/>
      <c r="C10" s="42"/>
      <c r="D10" s="287"/>
      <c r="E10" s="94"/>
      <c r="F10" s="370" t="s">
        <v>169</v>
      </c>
      <c r="G10" s="371"/>
    </row>
    <row r="11" spans="1:7" ht="18.75" customHeight="1">
      <c r="A11" s="372" t="s">
        <v>74</v>
      </c>
      <c r="B11" s="373" t="s">
        <v>45</v>
      </c>
      <c r="C11" s="374" t="s">
        <v>42</v>
      </c>
      <c r="D11" s="374" t="s">
        <v>37</v>
      </c>
      <c r="E11" s="373" t="s">
        <v>46</v>
      </c>
      <c r="F11" s="288"/>
      <c r="G11" s="289" t="s">
        <v>33</v>
      </c>
    </row>
    <row r="12" spans="1:10" ht="40.5" customHeight="1">
      <c r="A12" s="290"/>
      <c r="B12" s="95"/>
      <c r="C12" s="43"/>
      <c r="D12" s="291"/>
      <c r="E12" s="95"/>
      <c r="F12" s="375" t="s">
        <v>47</v>
      </c>
      <c r="G12" s="376" t="s">
        <v>48</v>
      </c>
      <c r="I12" s="292"/>
      <c r="J12" s="377"/>
    </row>
    <row r="13" spans="1:10" ht="21" customHeight="1">
      <c r="A13" s="286"/>
      <c r="B13" s="44" t="s">
        <v>49</v>
      </c>
      <c r="C13" s="45"/>
      <c r="D13" s="293"/>
      <c r="E13" s="96"/>
      <c r="F13" s="378">
        <f>F14+F20+F25+F32+F38+F64+F41+F67+F101+F104</f>
        <v>34532060.69</v>
      </c>
      <c r="G13" s="294">
        <f>G14+G20+G25+G32+G41+G67+G101</f>
        <v>6287987.12</v>
      </c>
      <c r="I13" s="295"/>
      <c r="J13" s="379"/>
    </row>
    <row r="14" spans="1:10" ht="24.75" customHeight="1">
      <c r="A14" s="238"/>
      <c r="B14" s="47">
        <v>600</v>
      </c>
      <c r="C14" s="47"/>
      <c r="D14" s="296"/>
      <c r="E14" s="97" t="s">
        <v>50</v>
      </c>
      <c r="F14" s="98">
        <f>F15</f>
        <v>2475536</v>
      </c>
      <c r="G14" s="116">
        <f>G15</f>
        <v>0</v>
      </c>
      <c r="I14" s="297"/>
      <c r="J14" s="380"/>
    </row>
    <row r="15" spans="1:7" ht="27.75" customHeight="1">
      <c r="A15" s="290"/>
      <c r="B15" s="80"/>
      <c r="C15" s="77">
        <v>60016</v>
      </c>
      <c r="D15" s="298"/>
      <c r="E15" s="71" t="s">
        <v>51</v>
      </c>
      <c r="F15" s="99">
        <f>SUM(F16:F19)</f>
        <v>2475536</v>
      </c>
      <c r="G15" s="106">
        <f>SUM(G16:G19)</f>
        <v>0</v>
      </c>
    </row>
    <row r="16" spans="1:15" s="243" customFormat="1" ht="35.25" customHeight="1">
      <c r="A16" s="238">
        <v>1</v>
      </c>
      <c r="B16" s="244"/>
      <c r="C16" s="245"/>
      <c r="D16" s="241">
        <v>6050</v>
      </c>
      <c r="E16" s="52" t="s">
        <v>170</v>
      </c>
      <c r="F16" s="111">
        <v>2267036</v>
      </c>
      <c r="G16" s="112">
        <v>0</v>
      </c>
      <c r="I16" s="242"/>
      <c r="J16" s="381"/>
      <c r="K16" s="381"/>
      <c r="L16" s="381"/>
      <c r="M16" s="381"/>
      <c r="N16" s="381"/>
      <c r="O16" s="381"/>
    </row>
    <row r="17" spans="1:15" s="243" customFormat="1" ht="26.25" customHeight="1">
      <c r="A17" s="238">
        <v>2</v>
      </c>
      <c r="B17" s="244"/>
      <c r="C17" s="245"/>
      <c r="D17" s="241">
        <v>6050</v>
      </c>
      <c r="E17" s="52" t="s">
        <v>171</v>
      </c>
      <c r="F17" s="111">
        <f>200000-49500</f>
        <v>150500</v>
      </c>
      <c r="G17" s="112">
        <v>0</v>
      </c>
      <c r="J17" s="381"/>
      <c r="K17" s="381"/>
      <c r="L17" s="381"/>
      <c r="M17" s="381"/>
      <c r="N17" s="381"/>
      <c r="O17" s="381"/>
    </row>
    <row r="18" spans="1:15" s="243" customFormat="1" ht="35.25" customHeight="1">
      <c r="A18" s="290">
        <v>3</v>
      </c>
      <c r="B18" s="244"/>
      <c r="C18" s="245"/>
      <c r="D18" s="241">
        <v>6050</v>
      </c>
      <c r="E18" s="52" t="s">
        <v>172</v>
      </c>
      <c r="F18" s="111">
        <v>43000</v>
      </c>
      <c r="G18" s="112">
        <v>0</v>
      </c>
      <c r="J18" s="381"/>
      <c r="K18" s="381"/>
      <c r="L18" s="381"/>
      <c r="M18" s="381"/>
      <c r="N18" s="381"/>
      <c r="O18" s="381"/>
    </row>
    <row r="19" spans="1:15" s="243" customFormat="1" ht="29.25" customHeight="1">
      <c r="A19" s="290">
        <v>4</v>
      </c>
      <c r="B19" s="244"/>
      <c r="C19" s="245"/>
      <c r="D19" s="241">
        <v>6060</v>
      </c>
      <c r="E19" s="52" t="s">
        <v>173</v>
      </c>
      <c r="F19" s="111">
        <v>15000</v>
      </c>
      <c r="G19" s="112">
        <v>0</v>
      </c>
      <c r="J19" s="381"/>
      <c r="K19" s="381"/>
      <c r="L19" s="381"/>
      <c r="M19" s="381"/>
      <c r="N19" s="381"/>
      <c r="O19" s="381"/>
    </row>
    <row r="20" spans="1:7" ht="27" customHeight="1">
      <c r="A20" s="299"/>
      <c r="B20" s="47">
        <v>700</v>
      </c>
      <c r="C20" s="47"/>
      <c r="D20" s="296"/>
      <c r="E20" s="100" t="s">
        <v>52</v>
      </c>
      <c r="F20" s="101">
        <f>F21+F23</f>
        <v>2266310.8899999997</v>
      </c>
      <c r="G20" s="104">
        <f>G21+G23</f>
        <v>0</v>
      </c>
    </row>
    <row r="21" spans="1:7" ht="27" customHeight="1">
      <c r="A21" s="238"/>
      <c r="B21" s="51"/>
      <c r="C21" s="58">
        <v>70005</v>
      </c>
      <c r="D21" s="298"/>
      <c r="E21" s="71" t="s">
        <v>53</v>
      </c>
      <c r="F21" s="99">
        <f>SUM(F22:F22)</f>
        <v>735622</v>
      </c>
      <c r="G21" s="106">
        <f>SUM(G22:G22)</f>
        <v>0</v>
      </c>
    </row>
    <row r="22" spans="1:7" ht="29.25" customHeight="1">
      <c r="A22" s="238">
        <v>5</v>
      </c>
      <c r="B22" s="59"/>
      <c r="C22" s="60"/>
      <c r="D22" s="241">
        <v>6060</v>
      </c>
      <c r="E22" s="52" t="s">
        <v>54</v>
      </c>
      <c r="F22" s="76">
        <f>1118622+137000+50000-570000</f>
        <v>735622</v>
      </c>
      <c r="G22" s="75">
        <v>0</v>
      </c>
    </row>
    <row r="23" spans="1:7" ht="24.75" customHeight="1">
      <c r="A23" s="238"/>
      <c r="B23" s="53"/>
      <c r="C23" s="61">
        <v>70095</v>
      </c>
      <c r="D23" s="300"/>
      <c r="E23" s="71" t="s">
        <v>55</v>
      </c>
      <c r="F23" s="99">
        <f>SUM(F24:F24)</f>
        <v>1530688.89</v>
      </c>
      <c r="G23" s="106">
        <f>SUM(G24:G24)</f>
        <v>0</v>
      </c>
    </row>
    <row r="24" spans="1:7" ht="72.75" customHeight="1">
      <c r="A24" s="238">
        <v>6</v>
      </c>
      <c r="B24" s="53"/>
      <c r="C24" s="80"/>
      <c r="D24" s="238">
        <v>6010</v>
      </c>
      <c r="E24" s="62" t="s">
        <v>174</v>
      </c>
      <c r="F24" s="76">
        <v>1530688.89</v>
      </c>
      <c r="G24" s="75">
        <v>0</v>
      </c>
    </row>
    <row r="25" spans="1:7" ht="24.75" customHeight="1">
      <c r="A25" s="301"/>
      <c r="B25" s="47">
        <v>750</v>
      </c>
      <c r="C25" s="47"/>
      <c r="D25" s="296"/>
      <c r="E25" s="69" t="s">
        <v>57</v>
      </c>
      <c r="F25" s="102">
        <f>F26</f>
        <v>285000</v>
      </c>
      <c r="G25" s="302">
        <f>G26</f>
        <v>0</v>
      </c>
    </row>
    <row r="26" spans="1:7" ht="27" customHeight="1">
      <c r="A26" s="238"/>
      <c r="B26" s="303"/>
      <c r="C26" s="61">
        <v>75023</v>
      </c>
      <c r="D26" s="300"/>
      <c r="E26" s="72" t="s">
        <v>58</v>
      </c>
      <c r="F26" s="103">
        <f>SUM(F27:F31)</f>
        <v>285000</v>
      </c>
      <c r="G26" s="304">
        <f>SUM(G40:G40)</f>
        <v>0</v>
      </c>
    </row>
    <row r="27" spans="1:7" ht="27" customHeight="1">
      <c r="A27" s="238">
        <v>7</v>
      </c>
      <c r="B27" s="314"/>
      <c r="C27" s="53"/>
      <c r="D27" s="241">
        <v>6050</v>
      </c>
      <c r="E27" s="70" t="s">
        <v>175</v>
      </c>
      <c r="F27" s="382">
        <v>60000</v>
      </c>
      <c r="G27" s="75">
        <v>0</v>
      </c>
    </row>
    <row r="28" spans="1:7" ht="41.25" customHeight="1">
      <c r="A28" s="238"/>
      <c r="B28" s="314"/>
      <c r="C28" s="53"/>
      <c r="D28" s="437">
        <v>6050</v>
      </c>
      <c r="E28" s="514" t="s">
        <v>319</v>
      </c>
      <c r="F28" s="515">
        <v>40000</v>
      </c>
      <c r="G28" s="434"/>
    </row>
    <row r="29" spans="1:7" ht="25.5" customHeight="1">
      <c r="A29" s="238">
        <v>8</v>
      </c>
      <c r="B29" s="314"/>
      <c r="C29" s="53"/>
      <c r="D29" s="241">
        <v>6060</v>
      </c>
      <c r="E29" s="70" t="s">
        <v>142</v>
      </c>
      <c r="F29" s="382">
        <v>150000</v>
      </c>
      <c r="G29" s="75">
        <v>0</v>
      </c>
    </row>
    <row r="30" spans="1:7" ht="27" customHeight="1">
      <c r="A30" s="238">
        <v>9</v>
      </c>
      <c r="B30" s="314"/>
      <c r="C30" s="59"/>
      <c r="D30" s="241">
        <v>6060</v>
      </c>
      <c r="E30" s="62" t="s">
        <v>176</v>
      </c>
      <c r="F30" s="76">
        <v>10000</v>
      </c>
      <c r="G30" s="75">
        <v>0</v>
      </c>
    </row>
    <row r="31" spans="1:7" ht="33.75" customHeight="1">
      <c r="A31" s="238">
        <v>10</v>
      </c>
      <c r="B31" s="314"/>
      <c r="C31" s="53"/>
      <c r="D31" s="241">
        <v>6060</v>
      </c>
      <c r="E31" s="70" t="s">
        <v>177</v>
      </c>
      <c r="F31" s="382">
        <v>25000</v>
      </c>
      <c r="G31" s="75">
        <v>0</v>
      </c>
    </row>
    <row r="32" spans="1:7" ht="30" customHeight="1">
      <c r="A32" s="238"/>
      <c r="B32" s="47">
        <v>754</v>
      </c>
      <c r="C32" s="47"/>
      <c r="D32" s="301"/>
      <c r="E32" s="87" t="s">
        <v>59</v>
      </c>
      <c r="F32" s="101">
        <f>F33+F36</f>
        <v>45000</v>
      </c>
      <c r="G32" s="104">
        <f>G33+G36</f>
        <v>0</v>
      </c>
    </row>
    <row r="33" spans="1:7" ht="28.5" customHeight="1">
      <c r="A33" s="238"/>
      <c r="B33" s="66"/>
      <c r="C33" s="51">
        <v>75412</v>
      </c>
      <c r="D33" s="248"/>
      <c r="E33" s="105" t="s">
        <v>120</v>
      </c>
      <c r="F33" s="99">
        <f>F34+F35</f>
        <v>26000</v>
      </c>
      <c r="G33" s="106">
        <f>G34</f>
        <v>0</v>
      </c>
    </row>
    <row r="34" spans="1:7" ht="26.25" customHeight="1">
      <c r="A34" s="238">
        <v>11</v>
      </c>
      <c r="B34" s="107"/>
      <c r="C34" s="64"/>
      <c r="D34" s="241">
        <v>6060</v>
      </c>
      <c r="E34" s="52" t="s">
        <v>121</v>
      </c>
      <c r="F34" s="76">
        <v>6000</v>
      </c>
      <c r="G34" s="75">
        <v>0</v>
      </c>
    </row>
    <row r="35" spans="1:7" ht="33.75" customHeight="1">
      <c r="A35" s="238">
        <v>12</v>
      </c>
      <c r="B35" s="107"/>
      <c r="C35" s="59"/>
      <c r="D35" s="238">
        <v>6230</v>
      </c>
      <c r="E35" s="336" t="s">
        <v>178</v>
      </c>
      <c r="F35" s="383">
        <v>20000</v>
      </c>
      <c r="G35" s="384">
        <v>0</v>
      </c>
    </row>
    <row r="36" spans="1:7" ht="26.25" customHeight="1">
      <c r="A36" s="238"/>
      <c r="B36" s="66"/>
      <c r="C36" s="61">
        <v>75414</v>
      </c>
      <c r="D36" s="248"/>
      <c r="E36" s="105" t="s">
        <v>60</v>
      </c>
      <c r="F36" s="103">
        <f>SUM(F37)</f>
        <v>19000</v>
      </c>
      <c r="G36" s="304">
        <f>SUM(G37)</f>
        <v>0</v>
      </c>
    </row>
    <row r="37" spans="1:7" ht="29.25" customHeight="1">
      <c r="A37" s="238">
        <v>13</v>
      </c>
      <c r="B37" s="59"/>
      <c r="C37" s="65"/>
      <c r="D37" s="307">
        <v>6060</v>
      </c>
      <c r="E37" s="52" t="s">
        <v>121</v>
      </c>
      <c r="F37" s="111">
        <v>19000</v>
      </c>
      <c r="G37" s="112">
        <v>0</v>
      </c>
    </row>
    <row r="38" spans="1:7" ht="25.5" customHeight="1">
      <c r="A38" s="238"/>
      <c r="B38" s="47">
        <v>758</v>
      </c>
      <c r="C38" s="46"/>
      <c r="D38" s="296"/>
      <c r="E38" s="100" t="s">
        <v>61</v>
      </c>
      <c r="F38" s="101">
        <f>F39</f>
        <v>300000</v>
      </c>
      <c r="G38" s="104">
        <f>G39</f>
        <v>0</v>
      </c>
    </row>
    <row r="39" spans="1:7" ht="27.75" customHeight="1">
      <c r="A39" s="238"/>
      <c r="B39" s="385"/>
      <c r="C39" s="61">
        <v>75818</v>
      </c>
      <c r="D39" s="298"/>
      <c r="E39" s="72" t="s">
        <v>62</v>
      </c>
      <c r="F39" s="103">
        <f>F40</f>
        <v>300000</v>
      </c>
      <c r="G39" s="304">
        <f>G40</f>
        <v>0</v>
      </c>
    </row>
    <row r="40" spans="1:7" ht="33.75" customHeight="1">
      <c r="A40" s="238"/>
      <c r="B40" s="107"/>
      <c r="C40" s="55"/>
      <c r="D40" s="241">
        <v>6800</v>
      </c>
      <c r="E40" s="63" t="s">
        <v>63</v>
      </c>
      <c r="F40" s="513">
        <f>800000-40000-10000-250000-130000-70000</f>
        <v>300000</v>
      </c>
      <c r="G40" s="112">
        <f>500000-500000</f>
        <v>0</v>
      </c>
    </row>
    <row r="41" spans="1:7" ht="24.75" customHeight="1">
      <c r="A41" s="290"/>
      <c r="B41" s="47">
        <v>801</v>
      </c>
      <c r="C41" s="65"/>
      <c r="D41" s="307"/>
      <c r="E41" s="73" t="s">
        <v>64</v>
      </c>
      <c r="F41" s="102">
        <f>F57+F49+F42+F59</f>
        <v>2198860</v>
      </c>
      <c r="G41" s="302">
        <f>G57+G42+G59</f>
        <v>0</v>
      </c>
    </row>
    <row r="42" spans="1:7" ht="24.75" customHeight="1">
      <c r="A42" s="290"/>
      <c r="B42" s="107"/>
      <c r="C42" s="51">
        <v>80101</v>
      </c>
      <c r="D42" s="300"/>
      <c r="E42" s="72" t="s">
        <v>65</v>
      </c>
      <c r="F42" s="103">
        <f>SUM(F43:F48)</f>
        <v>967260</v>
      </c>
      <c r="G42" s="304">
        <f>G43</f>
        <v>0</v>
      </c>
    </row>
    <row r="43" spans="1:7" ht="27.75" customHeight="1">
      <c r="A43" s="290">
        <v>14</v>
      </c>
      <c r="B43" s="107"/>
      <c r="C43" s="64"/>
      <c r="D43" s="241">
        <v>6050</v>
      </c>
      <c r="E43" s="63" t="s">
        <v>179</v>
      </c>
      <c r="F43" s="383">
        <v>800000</v>
      </c>
      <c r="G43" s="384">
        <v>0</v>
      </c>
    </row>
    <row r="44" spans="1:7" ht="29.25" customHeight="1">
      <c r="A44" s="290">
        <v>15</v>
      </c>
      <c r="B44" s="107"/>
      <c r="C44" s="59"/>
      <c r="D44" s="241">
        <v>6050</v>
      </c>
      <c r="E44" s="63" t="s">
        <v>180</v>
      </c>
      <c r="F44" s="383">
        <v>9000</v>
      </c>
      <c r="G44" s="384">
        <v>0</v>
      </c>
    </row>
    <row r="45" spans="1:7" ht="30.75" customHeight="1">
      <c r="A45" s="290">
        <v>16</v>
      </c>
      <c r="B45" s="107"/>
      <c r="C45" s="59"/>
      <c r="D45" s="241">
        <v>6050</v>
      </c>
      <c r="E45" s="63" t="s">
        <v>181</v>
      </c>
      <c r="F45" s="383">
        <v>6000</v>
      </c>
      <c r="G45" s="384">
        <v>0</v>
      </c>
    </row>
    <row r="46" spans="1:7" ht="30.75" customHeight="1">
      <c r="A46" s="290">
        <v>17</v>
      </c>
      <c r="B46" s="107"/>
      <c r="C46" s="59"/>
      <c r="D46" s="241">
        <v>6050</v>
      </c>
      <c r="E46" s="63" t="s">
        <v>211</v>
      </c>
      <c r="F46" s="383">
        <v>140000</v>
      </c>
      <c r="G46" s="384"/>
    </row>
    <row r="47" spans="1:7" ht="30.75" customHeight="1">
      <c r="A47" s="290"/>
      <c r="B47" s="107"/>
      <c r="C47" s="59"/>
      <c r="D47" s="437">
        <v>6060</v>
      </c>
      <c r="E47" s="439" t="s">
        <v>240</v>
      </c>
      <c r="F47" s="440">
        <v>5760</v>
      </c>
      <c r="G47" s="512"/>
    </row>
    <row r="48" spans="1:7" ht="24.75" customHeight="1">
      <c r="A48" s="290">
        <v>18</v>
      </c>
      <c r="B48" s="107"/>
      <c r="C48" s="55"/>
      <c r="D48" s="241">
        <v>6060</v>
      </c>
      <c r="E48" s="63" t="s">
        <v>182</v>
      </c>
      <c r="F48" s="383">
        <v>6500</v>
      </c>
      <c r="G48" s="384">
        <v>0</v>
      </c>
    </row>
    <row r="49" spans="1:7" ht="24.75" customHeight="1">
      <c r="A49" s="290"/>
      <c r="B49" s="107"/>
      <c r="C49" s="53">
        <v>80104</v>
      </c>
      <c r="D49" s="298"/>
      <c r="E49" s="71" t="s">
        <v>66</v>
      </c>
      <c r="F49" s="103">
        <f>SUM(F50:F56)</f>
        <v>52300</v>
      </c>
      <c r="G49" s="304">
        <f>SUM(G51:G56)</f>
        <v>0</v>
      </c>
    </row>
    <row r="50" spans="1:15" s="510" customFormat="1" ht="35.25" customHeight="1">
      <c r="A50" s="290"/>
      <c r="B50" s="107"/>
      <c r="C50" s="64"/>
      <c r="D50" s="437">
        <v>6050</v>
      </c>
      <c r="E50" s="523" t="s">
        <v>332</v>
      </c>
      <c r="F50" s="440">
        <v>9300</v>
      </c>
      <c r="G50" s="512"/>
      <c r="J50" s="511"/>
      <c r="K50" s="511"/>
      <c r="L50" s="511"/>
      <c r="M50" s="511"/>
      <c r="N50" s="511"/>
      <c r="O50" s="511"/>
    </row>
    <row r="51" spans="1:7" ht="24.75" customHeight="1">
      <c r="A51" s="290">
        <v>19</v>
      </c>
      <c r="B51" s="107"/>
      <c r="C51" s="59"/>
      <c r="D51" s="241">
        <v>6060</v>
      </c>
      <c r="E51" s="63" t="s">
        <v>183</v>
      </c>
      <c r="F51" s="383">
        <v>5000</v>
      </c>
      <c r="G51" s="384">
        <v>0</v>
      </c>
    </row>
    <row r="52" spans="1:7" ht="28.5" customHeight="1">
      <c r="A52" s="290">
        <v>20</v>
      </c>
      <c r="B52" s="107"/>
      <c r="C52" s="59"/>
      <c r="D52" s="241">
        <v>6060</v>
      </c>
      <c r="E52" s="63" t="s">
        <v>184</v>
      </c>
      <c r="F52" s="383">
        <v>5000</v>
      </c>
      <c r="G52" s="384">
        <v>0</v>
      </c>
    </row>
    <row r="53" spans="1:7" ht="24.75" customHeight="1">
      <c r="A53" s="290">
        <v>21</v>
      </c>
      <c r="B53" s="107"/>
      <c r="C53" s="59"/>
      <c r="D53" s="241">
        <v>6060</v>
      </c>
      <c r="E53" s="63" t="s">
        <v>185</v>
      </c>
      <c r="F53" s="383">
        <v>8000</v>
      </c>
      <c r="G53" s="384">
        <v>0</v>
      </c>
    </row>
    <row r="54" spans="1:7" ht="29.25" customHeight="1">
      <c r="A54" s="290">
        <v>22</v>
      </c>
      <c r="B54" s="107"/>
      <c r="C54" s="59"/>
      <c r="D54" s="241">
        <v>6060</v>
      </c>
      <c r="E54" s="63" t="s">
        <v>186</v>
      </c>
      <c r="F54" s="383">
        <v>8000</v>
      </c>
      <c r="G54" s="384">
        <v>0</v>
      </c>
    </row>
    <row r="55" spans="1:7" ht="29.25" customHeight="1">
      <c r="A55" s="290">
        <v>23</v>
      </c>
      <c r="B55" s="107"/>
      <c r="C55" s="59"/>
      <c r="D55" s="241">
        <v>6060</v>
      </c>
      <c r="E55" s="63" t="s">
        <v>187</v>
      </c>
      <c r="F55" s="383">
        <v>9000</v>
      </c>
      <c r="G55" s="384">
        <v>0</v>
      </c>
    </row>
    <row r="56" spans="1:7" ht="30.75" customHeight="1">
      <c r="A56" s="290">
        <v>24</v>
      </c>
      <c r="B56" s="107"/>
      <c r="C56" s="55"/>
      <c r="D56" s="241">
        <v>6060</v>
      </c>
      <c r="E56" s="63" t="s">
        <v>188</v>
      </c>
      <c r="F56" s="383">
        <v>8000</v>
      </c>
      <c r="G56" s="384">
        <v>0</v>
      </c>
    </row>
    <row r="57" spans="1:7" ht="25.5" customHeight="1">
      <c r="A57" s="238"/>
      <c r="B57" s="107"/>
      <c r="C57" s="77">
        <v>80110</v>
      </c>
      <c r="D57" s="298"/>
      <c r="E57" s="71" t="s">
        <v>122</v>
      </c>
      <c r="F57" s="99">
        <f>F58</f>
        <v>1158000</v>
      </c>
      <c r="G57" s="106">
        <f>G58</f>
        <v>0</v>
      </c>
    </row>
    <row r="58" spans="1:7" ht="24" customHeight="1">
      <c r="A58" s="238">
        <v>25</v>
      </c>
      <c r="B58" s="107"/>
      <c r="C58" s="59"/>
      <c r="D58" s="115">
        <v>6050</v>
      </c>
      <c r="E58" s="62" t="s">
        <v>189</v>
      </c>
      <c r="F58" s="76">
        <f>1240000-82000</f>
        <v>1158000</v>
      </c>
      <c r="G58" s="75">
        <v>0</v>
      </c>
    </row>
    <row r="59" spans="1:7" ht="27" customHeight="1">
      <c r="A59" s="238"/>
      <c r="B59" s="107"/>
      <c r="C59" s="51">
        <v>80148</v>
      </c>
      <c r="D59" s="298"/>
      <c r="E59" s="71" t="s">
        <v>139</v>
      </c>
      <c r="F59" s="99">
        <f>SUM(F60:F63)</f>
        <v>21300</v>
      </c>
      <c r="G59" s="106">
        <f>SUM(G60:G63)</f>
        <v>0</v>
      </c>
    </row>
    <row r="60" spans="1:7" ht="22.5" customHeight="1">
      <c r="A60" s="238">
        <v>26</v>
      </c>
      <c r="B60" s="107"/>
      <c r="C60" s="51"/>
      <c r="D60" s="241">
        <v>6060</v>
      </c>
      <c r="E60" s="52" t="s">
        <v>190</v>
      </c>
      <c r="F60" s="76">
        <v>4300</v>
      </c>
      <c r="G60" s="75">
        <v>0</v>
      </c>
    </row>
    <row r="61" spans="1:7" ht="24" customHeight="1">
      <c r="A61" s="238">
        <v>27</v>
      </c>
      <c r="B61" s="107"/>
      <c r="C61" s="53"/>
      <c r="D61" s="241">
        <v>6060</v>
      </c>
      <c r="E61" s="52" t="s">
        <v>191</v>
      </c>
      <c r="F61" s="76">
        <v>7000</v>
      </c>
      <c r="G61" s="75">
        <v>0</v>
      </c>
    </row>
    <row r="62" spans="1:7" ht="21" customHeight="1">
      <c r="A62" s="238">
        <v>28</v>
      </c>
      <c r="B62" s="107"/>
      <c r="C62" s="59"/>
      <c r="D62" s="315">
        <v>6060</v>
      </c>
      <c r="E62" s="52" t="s">
        <v>192</v>
      </c>
      <c r="F62" s="76">
        <v>5500</v>
      </c>
      <c r="G62" s="75">
        <v>0</v>
      </c>
    </row>
    <row r="63" spans="1:7" ht="24.75" customHeight="1">
      <c r="A63" s="238">
        <v>29</v>
      </c>
      <c r="B63" s="107"/>
      <c r="C63" s="55"/>
      <c r="D63" s="315">
        <v>6060</v>
      </c>
      <c r="E63" s="52" t="s">
        <v>193</v>
      </c>
      <c r="F63" s="76">
        <v>4500</v>
      </c>
      <c r="G63" s="75">
        <v>0</v>
      </c>
    </row>
    <row r="64" spans="1:7" ht="29.25" customHeight="1">
      <c r="A64" s="238"/>
      <c r="B64" s="46">
        <v>853</v>
      </c>
      <c r="C64" s="55"/>
      <c r="D64" s="315"/>
      <c r="E64" s="100" t="s">
        <v>77</v>
      </c>
      <c r="F64" s="101">
        <f>F65</f>
        <v>250000</v>
      </c>
      <c r="G64" s="104">
        <f>G65</f>
        <v>0</v>
      </c>
    </row>
    <row r="65" spans="1:7" ht="29.25" customHeight="1">
      <c r="A65" s="307"/>
      <c r="B65" s="46"/>
      <c r="C65" s="58">
        <v>85395</v>
      </c>
      <c r="D65" s="316"/>
      <c r="E65" s="71" t="s">
        <v>78</v>
      </c>
      <c r="F65" s="99">
        <f>F66</f>
        <v>250000</v>
      </c>
      <c r="G65" s="106">
        <f>G66</f>
        <v>0</v>
      </c>
    </row>
    <row r="66" spans="1:7" ht="30" customHeight="1">
      <c r="A66" s="286">
        <v>30</v>
      </c>
      <c r="B66" s="67"/>
      <c r="C66" s="80"/>
      <c r="D66" s="238">
        <v>6010</v>
      </c>
      <c r="E66" s="62" t="s">
        <v>194</v>
      </c>
      <c r="F66" s="111">
        <v>250000</v>
      </c>
      <c r="G66" s="112">
        <v>0</v>
      </c>
    </row>
    <row r="67" spans="1:7" ht="30" customHeight="1">
      <c r="A67" s="301"/>
      <c r="B67" s="47">
        <v>900</v>
      </c>
      <c r="C67" s="47"/>
      <c r="D67" s="296"/>
      <c r="E67" s="100" t="s">
        <v>67</v>
      </c>
      <c r="F67" s="101">
        <f>F68+F71+F74</f>
        <v>25821353.799999997</v>
      </c>
      <c r="G67" s="104">
        <f>G68+G71+G74</f>
        <v>5837987.12</v>
      </c>
    </row>
    <row r="68" spans="1:7" ht="27" customHeight="1">
      <c r="A68" s="301"/>
      <c r="B68" s="67"/>
      <c r="C68" s="53">
        <v>90002</v>
      </c>
      <c r="D68" s="300"/>
      <c r="E68" s="71" t="s">
        <v>79</v>
      </c>
      <c r="F68" s="99">
        <f>SUM(F69:F70)</f>
        <v>42000</v>
      </c>
      <c r="G68" s="106">
        <f>SUM(G69:G70)</f>
        <v>42000</v>
      </c>
    </row>
    <row r="69" spans="1:7" ht="21" customHeight="1">
      <c r="A69" s="612">
        <v>31</v>
      </c>
      <c r="B69" s="67"/>
      <c r="C69" s="46"/>
      <c r="D69" s="241">
        <v>6220</v>
      </c>
      <c r="E69" s="614" t="s">
        <v>80</v>
      </c>
      <c r="F69" s="279">
        <v>12000</v>
      </c>
      <c r="G69" s="317">
        <v>12000</v>
      </c>
    </row>
    <row r="70" spans="1:7" ht="18" customHeight="1">
      <c r="A70" s="613"/>
      <c r="B70" s="67"/>
      <c r="C70" s="68"/>
      <c r="D70" s="241">
        <v>6230</v>
      </c>
      <c r="E70" s="615"/>
      <c r="F70" s="279">
        <v>30000</v>
      </c>
      <c r="G70" s="317">
        <v>30000</v>
      </c>
    </row>
    <row r="71" spans="1:7" ht="27.75" customHeight="1">
      <c r="A71" s="301"/>
      <c r="B71" s="67"/>
      <c r="C71" s="51">
        <v>90015</v>
      </c>
      <c r="D71" s="300"/>
      <c r="E71" s="71" t="s">
        <v>68</v>
      </c>
      <c r="F71" s="387">
        <f>F72+F73</f>
        <v>20000</v>
      </c>
      <c r="G71" s="106">
        <f>G73</f>
        <v>0</v>
      </c>
    </row>
    <row r="72" spans="1:15" s="311" customFormat="1" ht="27.75" customHeight="1">
      <c r="A72" s="238">
        <v>32</v>
      </c>
      <c r="B72" s="107"/>
      <c r="C72" s="64"/>
      <c r="D72" s="241">
        <v>6050</v>
      </c>
      <c r="E72" s="52" t="s">
        <v>195</v>
      </c>
      <c r="F72" s="76">
        <v>10000</v>
      </c>
      <c r="G72" s="75">
        <v>0</v>
      </c>
      <c r="J72" s="388"/>
      <c r="K72" s="388"/>
      <c r="L72" s="388"/>
      <c r="M72" s="388"/>
      <c r="N72" s="388"/>
      <c r="O72" s="388"/>
    </row>
    <row r="73" spans="1:7" ht="33" customHeight="1">
      <c r="A73" s="238">
        <v>33</v>
      </c>
      <c r="B73" s="107"/>
      <c r="C73" s="68"/>
      <c r="D73" s="241">
        <v>6050</v>
      </c>
      <c r="E73" s="81" t="s">
        <v>196</v>
      </c>
      <c r="F73" s="279">
        <v>10000</v>
      </c>
      <c r="G73" s="317">
        <v>0</v>
      </c>
    </row>
    <row r="74" spans="1:7" ht="26.25" customHeight="1">
      <c r="A74" s="238"/>
      <c r="B74" s="53"/>
      <c r="C74" s="77">
        <v>90095</v>
      </c>
      <c r="D74" s="300"/>
      <c r="E74" s="71" t="s">
        <v>55</v>
      </c>
      <c r="F74" s="99">
        <f>SUM(F75:F100)</f>
        <v>25759353.799999997</v>
      </c>
      <c r="G74" s="106">
        <f>SUM(G75:G100)</f>
        <v>5795987.12</v>
      </c>
    </row>
    <row r="75" spans="1:15" s="311" customFormat="1" ht="42.75" customHeight="1">
      <c r="A75" s="286">
        <v>34</v>
      </c>
      <c r="B75" s="74"/>
      <c r="C75" s="59"/>
      <c r="D75" s="241">
        <v>6010</v>
      </c>
      <c r="E75" s="52" t="s">
        <v>197</v>
      </c>
      <c r="F75" s="76">
        <v>20000</v>
      </c>
      <c r="G75" s="75">
        <v>20000</v>
      </c>
      <c r="J75" s="388"/>
      <c r="K75" s="388"/>
      <c r="L75" s="388"/>
      <c r="M75" s="388"/>
      <c r="N75" s="388"/>
      <c r="O75" s="388"/>
    </row>
    <row r="76" spans="1:15" s="311" customFormat="1" ht="42.75" customHeight="1">
      <c r="A76" s="286">
        <v>35</v>
      </c>
      <c r="B76" s="74"/>
      <c r="C76" s="59"/>
      <c r="D76" s="241">
        <v>6010</v>
      </c>
      <c r="E76" s="70" t="s">
        <v>198</v>
      </c>
      <c r="F76" s="76">
        <v>70000</v>
      </c>
      <c r="G76" s="75">
        <v>70000</v>
      </c>
      <c r="J76" s="388"/>
      <c r="K76" s="388"/>
      <c r="L76" s="388"/>
      <c r="M76" s="388"/>
      <c r="N76" s="388"/>
      <c r="O76" s="388"/>
    </row>
    <row r="77" spans="1:15" s="311" customFormat="1" ht="33.75" customHeight="1">
      <c r="A77" s="286">
        <v>36</v>
      </c>
      <c r="B77" s="74"/>
      <c r="C77" s="59"/>
      <c r="D77" s="307">
        <v>6010</v>
      </c>
      <c r="E77" s="52" t="s">
        <v>143</v>
      </c>
      <c r="F77" s="76">
        <v>3470000</v>
      </c>
      <c r="G77" s="75">
        <v>3470000</v>
      </c>
      <c r="J77" s="388"/>
      <c r="K77" s="388"/>
      <c r="L77" s="388"/>
      <c r="M77" s="388"/>
      <c r="N77" s="388"/>
      <c r="O77" s="388"/>
    </row>
    <row r="78" spans="1:15" s="311" customFormat="1" ht="36" customHeight="1">
      <c r="A78" s="286">
        <v>37</v>
      </c>
      <c r="B78" s="74"/>
      <c r="C78" s="59"/>
      <c r="D78" s="241">
        <v>6010</v>
      </c>
      <c r="E78" s="52" t="s">
        <v>199</v>
      </c>
      <c r="F78" s="76">
        <v>350000</v>
      </c>
      <c r="G78" s="75">
        <v>350000</v>
      </c>
      <c r="J78" s="388"/>
      <c r="K78" s="388"/>
      <c r="L78" s="388"/>
      <c r="M78" s="388"/>
      <c r="N78" s="388"/>
      <c r="O78" s="388"/>
    </row>
    <row r="79" spans="1:15" s="311" customFormat="1" ht="58.5" customHeight="1">
      <c r="A79" s="286">
        <v>38</v>
      </c>
      <c r="B79" s="74"/>
      <c r="C79" s="59"/>
      <c r="D79" s="241">
        <v>6010</v>
      </c>
      <c r="E79" s="386" t="s">
        <v>200</v>
      </c>
      <c r="F79" s="76">
        <v>10000</v>
      </c>
      <c r="G79" s="75"/>
      <c r="J79" s="389"/>
      <c r="K79" s="388"/>
      <c r="L79" s="388"/>
      <c r="M79" s="388"/>
      <c r="N79" s="388"/>
      <c r="O79" s="388"/>
    </row>
    <row r="80" spans="1:15" s="311" customFormat="1" ht="54.75" customHeight="1">
      <c r="A80" s="286">
        <v>39</v>
      </c>
      <c r="B80" s="74"/>
      <c r="C80" s="59"/>
      <c r="D80" s="241">
        <v>6010</v>
      </c>
      <c r="E80" s="386" t="s">
        <v>201</v>
      </c>
      <c r="F80" s="76">
        <v>16000</v>
      </c>
      <c r="G80" s="75"/>
      <c r="J80" s="388"/>
      <c r="K80" s="388"/>
      <c r="L80" s="388"/>
      <c r="M80" s="388"/>
      <c r="N80" s="388"/>
      <c r="O80" s="388"/>
    </row>
    <row r="81" spans="1:15" s="311" customFormat="1" ht="42.75" customHeight="1">
      <c r="A81" s="286">
        <v>40</v>
      </c>
      <c r="B81" s="74"/>
      <c r="C81" s="59"/>
      <c r="D81" s="241">
        <v>6010</v>
      </c>
      <c r="E81" s="386" t="s">
        <v>202</v>
      </c>
      <c r="F81" s="76">
        <v>18000</v>
      </c>
      <c r="G81" s="75"/>
      <c r="J81" s="388"/>
      <c r="K81" s="388"/>
      <c r="L81" s="388"/>
      <c r="M81" s="388"/>
      <c r="N81" s="388"/>
      <c r="O81" s="388"/>
    </row>
    <row r="82" spans="1:15" s="311" customFormat="1" ht="42.75" customHeight="1">
      <c r="A82" s="286">
        <v>41</v>
      </c>
      <c r="B82" s="74"/>
      <c r="C82" s="59"/>
      <c r="D82" s="241">
        <v>6010</v>
      </c>
      <c r="E82" s="386" t="s">
        <v>203</v>
      </c>
      <c r="F82" s="76">
        <v>36000</v>
      </c>
      <c r="G82" s="75"/>
      <c r="J82" s="388"/>
      <c r="K82" s="388"/>
      <c r="L82" s="388"/>
      <c r="M82" s="388"/>
      <c r="N82" s="388"/>
      <c r="O82" s="388"/>
    </row>
    <row r="83" spans="1:15" s="311" customFormat="1" ht="42.75" customHeight="1">
      <c r="A83" s="286">
        <v>42</v>
      </c>
      <c r="B83" s="74"/>
      <c r="C83" s="59"/>
      <c r="D83" s="241">
        <v>6010</v>
      </c>
      <c r="E83" s="386" t="s">
        <v>0</v>
      </c>
      <c r="F83" s="76">
        <v>30000</v>
      </c>
      <c r="G83" s="75"/>
      <c r="J83" s="388"/>
      <c r="K83" s="388"/>
      <c r="L83" s="388"/>
      <c r="M83" s="388"/>
      <c r="N83" s="388"/>
      <c r="O83" s="388"/>
    </row>
    <row r="84" spans="1:15" s="311" customFormat="1" ht="42.75" customHeight="1">
      <c r="A84" s="286">
        <v>43</v>
      </c>
      <c r="B84" s="74"/>
      <c r="C84" s="59"/>
      <c r="D84" s="241">
        <v>6010</v>
      </c>
      <c r="E84" s="386" t="s">
        <v>1</v>
      </c>
      <c r="F84" s="76">
        <v>70000</v>
      </c>
      <c r="G84" s="75"/>
      <c r="J84" s="388"/>
      <c r="K84" s="388"/>
      <c r="L84" s="388"/>
      <c r="M84" s="388"/>
      <c r="N84" s="388"/>
      <c r="O84" s="388"/>
    </row>
    <row r="85" spans="1:15" s="311" customFormat="1" ht="42.75" customHeight="1">
      <c r="A85" s="286">
        <v>44</v>
      </c>
      <c r="B85" s="74"/>
      <c r="C85" s="59"/>
      <c r="D85" s="241">
        <v>6010</v>
      </c>
      <c r="E85" s="386" t="s">
        <v>2</v>
      </c>
      <c r="F85" s="76">
        <v>40000</v>
      </c>
      <c r="G85" s="75"/>
      <c r="J85" s="388"/>
      <c r="K85" s="388"/>
      <c r="L85" s="388"/>
      <c r="M85" s="388"/>
      <c r="N85" s="388"/>
      <c r="O85" s="388"/>
    </row>
    <row r="86" spans="1:15" s="311" customFormat="1" ht="38.25" customHeight="1">
      <c r="A86" s="286">
        <v>45</v>
      </c>
      <c r="B86" s="74"/>
      <c r="C86" s="59"/>
      <c r="D86" s="241">
        <v>6010</v>
      </c>
      <c r="E86" s="386" t="s">
        <v>3</v>
      </c>
      <c r="F86" s="76">
        <v>10000</v>
      </c>
      <c r="G86" s="75"/>
      <c r="J86" s="388"/>
      <c r="K86" s="388"/>
      <c r="L86" s="388"/>
      <c r="M86" s="388"/>
      <c r="N86" s="388"/>
      <c r="O86" s="388"/>
    </row>
    <row r="87" spans="1:15" s="311" customFormat="1" ht="36.75" customHeight="1">
      <c r="A87" s="286">
        <v>46</v>
      </c>
      <c r="B87" s="74"/>
      <c r="C87" s="59"/>
      <c r="D87" s="241">
        <v>6010</v>
      </c>
      <c r="E87" s="386" t="s">
        <v>4</v>
      </c>
      <c r="F87" s="76">
        <v>30000</v>
      </c>
      <c r="G87" s="75"/>
      <c r="J87" s="388"/>
      <c r="K87" s="388"/>
      <c r="L87" s="388"/>
      <c r="M87" s="388"/>
      <c r="N87" s="388"/>
      <c r="O87" s="388"/>
    </row>
    <row r="88" spans="1:15" s="311" customFormat="1" ht="37.5" customHeight="1">
      <c r="A88" s="286">
        <v>47</v>
      </c>
      <c r="B88" s="74"/>
      <c r="C88" s="59"/>
      <c r="D88" s="241">
        <v>6050</v>
      </c>
      <c r="E88" s="52" t="s">
        <v>5</v>
      </c>
      <c r="F88" s="433">
        <f>471500-2700</f>
        <v>468800</v>
      </c>
      <c r="G88" s="434">
        <f>471500-2700</f>
        <v>468800</v>
      </c>
      <c r="J88" s="388"/>
      <c r="K88" s="388"/>
      <c r="L88" s="388"/>
      <c r="M88" s="388"/>
      <c r="N88" s="388"/>
      <c r="O88" s="388"/>
    </row>
    <row r="89" spans="1:15" s="311" customFormat="1" ht="49.5" customHeight="1">
      <c r="A89" s="286">
        <v>48</v>
      </c>
      <c r="B89" s="74"/>
      <c r="C89" s="59"/>
      <c r="D89" s="241">
        <v>6050</v>
      </c>
      <c r="E89" s="52" t="s">
        <v>6</v>
      </c>
      <c r="F89" s="433">
        <f>130000-6700-50000</f>
        <v>73300</v>
      </c>
      <c r="G89" s="75">
        <v>0</v>
      </c>
      <c r="J89" s="388"/>
      <c r="K89" s="388"/>
      <c r="L89" s="388"/>
      <c r="M89" s="388"/>
      <c r="N89" s="388"/>
      <c r="O89" s="388"/>
    </row>
    <row r="90" spans="1:15" s="311" customFormat="1" ht="41.25" customHeight="1">
      <c r="A90" s="286">
        <v>49</v>
      </c>
      <c r="B90" s="74"/>
      <c r="C90" s="59"/>
      <c r="D90" s="241">
        <v>6050</v>
      </c>
      <c r="E90" s="52" t="s">
        <v>7</v>
      </c>
      <c r="F90" s="76">
        <v>47000</v>
      </c>
      <c r="G90" s="75">
        <v>0</v>
      </c>
      <c r="J90" s="388"/>
      <c r="K90" s="388"/>
      <c r="L90" s="388"/>
      <c r="M90" s="388"/>
      <c r="N90" s="388"/>
      <c r="O90" s="388"/>
    </row>
    <row r="91" spans="1:7" ht="30.75" customHeight="1">
      <c r="A91" s="286">
        <v>50</v>
      </c>
      <c r="B91" s="113"/>
      <c r="C91" s="53"/>
      <c r="D91" s="241">
        <v>6050</v>
      </c>
      <c r="E91" s="52" t="s">
        <v>8</v>
      </c>
      <c r="F91" s="76">
        <f>1825000-8300</f>
        <v>1816700</v>
      </c>
      <c r="G91" s="75">
        <v>0</v>
      </c>
    </row>
    <row r="92" spans="1:7" ht="37.5" customHeight="1">
      <c r="A92" s="286">
        <v>51</v>
      </c>
      <c r="B92" s="113"/>
      <c r="C92" s="53"/>
      <c r="D92" s="241">
        <v>6050</v>
      </c>
      <c r="E92" s="52" t="s">
        <v>9</v>
      </c>
      <c r="F92" s="76">
        <v>200000</v>
      </c>
      <c r="G92" s="75">
        <v>0</v>
      </c>
    </row>
    <row r="93" spans="1:7" ht="34.5" customHeight="1">
      <c r="A93" s="286">
        <v>52</v>
      </c>
      <c r="B93" s="113"/>
      <c r="C93" s="53"/>
      <c r="D93" s="241">
        <v>6050</v>
      </c>
      <c r="E93" s="52" t="s">
        <v>210</v>
      </c>
      <c r="F93" s="76">
        <v>35000</v>
      </c>
      <c r="G93" s="75">
        <v>35000</v>
      </c>
    </row>
    <row r="94" spans="1:7" ht="28.5" customHeight="1">
      <c r="A94" s="286"/>
      <c r="B94" s="113"/>
      <c r="C94" s="53"/>
      <c r="D94" s="437">
        <v>6050</v>
      </c>
      <c r="E94" s="438" t="s">
        <v>343</v>
      </c>
      <c r="F94" s="433">
        <v>78800</v>
      </c>
      <c r="G94" s="434"/>
    </row>
    <row r="95" spans="1:7" ht="34.5" customHeight="1">
      <c r="A95" s="286"/>
      <c r="B95" s="113"/>
      <c r="C95" s="53"/>
      <c r="D95" s="437">
        <v>6050</v>
      </c>
      <c r="E95" s="438" t="s">
        <v>239</v>
      </c>
      <c r="F95" s="433">
        <v>15500</v>
      </c>
      <c r="G95" s="434"/>
    </row>
    <row r="96" spans="1:10" ht="29.25" customHeight="1">
      <c r="A96" s="286">
        <v>53</v>
      </c>
      <c r="B96" s="113"/>
      <c r="C96" s="53"/>
      <c r="D96" s="241">
        <v>6050</v>
      </c>
      <c r="E96" s="52" t="s">
        <v>10</v>
      </c>
      <c r="F96" s="76">
        <v>29999</v>
      </c>
      <c r="G96" s="106">
        <v>0</v>
      </c>
      <c r="J96" s="390"/>
    </row>
    <row r="97" spans="1:7" ht="66" customHeight="1">
      <c r="A97" s="286">
        <v>54</v>
      </c>
      <c r="B97" s="113"/>
      <c r="C97" s="53"/>
      <c r="D97" s="241">
        <v>6050</v>
      </c>
      <c r="E97" s="70" t="s">
        <v>11</v>
      </c>
      <c r="F97" s="279">
        <v>360000</v>
      </c>
      <c r="G97" s="317">
        <v>0</v>
      </c>
    </row>
    <row r="98" spans="1:9" ht="23.25" customHeight="1">
      <c r="A98" s="612">
        <v>55</v>
      </c>
      <c r="B98" s="113"/>
      <c r="C98" s="53"/>
      <c r="D98" s="241">
        <v>6057</v>
      </c>
      <c r="E98" s="616" t="s">
        <v>12</v>
      </c>
      <c r="F98" s="76">
        <f>10913694.17+1463846.37</f>
        <v>12377540.54</v>
      </c>
      <c r="G98" s="75">
        <v>0</v>
      </c>
      <c r="H98" s="239">
        <f>F98+F99</f>
        <v>17964254.799999997</v>
      </c>
      <c r="I98" s="239"/>
    </row>
    <row r="99" spans="1:9" ht="20.25" customHeight="1">
      <c r="A99" s="613"/>
      <c r="B99" s="113"/>
      <c r="C99" s="53"/>
      <c r="D99" s="241">
        <v>6059</v>
      </c>
      <c r="E99" s="617"/>
      <c r="F99" s="76">
        <f>882187.12+4704527.14</f>
        <v>5586714.26</v>
      </c>
      <c r="G99" s="75">
        <v>882187.12</v>
      </c>
      <c r="I99" s="239"/>
    </row>
    <row r="100" spans="1:7" ht="30.75" customHeight="1">
      <c r="A100" s="238">
        <v>56</v>
      </c>
      <c r="B100" s="113"/>
      <c r="C100" s="53"/>
      <c r="D100" s="241">
        <v>6230</v>
      </c>
      <c r="E100" s="81" t="s">
        <v>123</v>
      </c>
      <c r="F100" s="279">
        <v>500000</v>
      </c>
      <c r="G100" s="317">
        <v>500000</v>
      </c>
    </row>
    <row r="101" spans="1:15" s="246" customFormat="1" ht="29.25" customHeight="1">
      <c r="A101" s="301"/>
      <c r="B101" s="318">
        <v>921</v>
      </c>
      <c r="C101" s="318"/>
      <c r="D101" s="301"/>
      <c r="E101" s="319" t="s">
        <v>144</v>
      </c>
      <c r="F101" s="320">
        <f>F102</f>
        <v>850000</v>
      </c>
      <c r="G101" s="321">
        <f>G102</f>
        <v>450000</v>
      </c>
      <c r="J101" s="391"/>
      <c r="K101" s="391"/>
      <c r="L101" s="391"/>
      <c r="M101" s="391"/>
      <c r="N101" s="391"/>
      <c r="O101" s="391"/>
    </row>
    <row r="102" spans="1:15" s="250" customFormat="1" ht="29.25" customHeight="1">
      <c r="A102" s="240" t="s">
        <v>34</v>
      </c>
      <c r="B102" s="322"/>
      <c r="C102" s="323">
        <v>92109</v>
      </c>
      <c r="D102" s="324"/>
      <c r="E102" s="325" t="s">
        <v>145</v>
      </c>
      <c r="F102" s="326">
        <f>F103</f>
        <v>850000</v>
      </c>
      <c r="G102" s="327">
        <f>G103</f>
        <v>450000</v>
      </c>
      <c r="J102" s="392"/>
      <c r="K102" s="392"/>
      <c r="L102" s="392"/>
      <c r="M102" s="392"/>
      <c r="N102" s="392"/>
      <c r="O102" s="392"/>
    </row>
    <row r="103" spans="1:7" ht="34.5" customHeight="1">
      <c r="A103" s="286">
        <v>57</v>
      </c>
      <c r="B103" s="114"/>
      <c r="C103" s="57"/>
      <c r="D103" s="115">
        <v>6050</v>
      </c>
      <c r="E103" s="81" t="s">
        <v>146</v>
      </c>
      <c r="F103" s="279">
        <v>850000</v>
      </c>
      <c r="G103" s="317">
        <v>450000</v>
      </c>
    </row>
    <row r="104" spans="1:7" ht="30" customHeight="1">
      <c r="A104" s="286"/>
      <c r="B104" s="318">
        <v>926</v>
      </c>
      <c r="C104" s="47"/>
      <c r="D104" s="301"/>
      <c r="E104" s="393" t="s">
        <v>75</v>
      </c>
      <c r="F104" s="394">
        <f>F105</f>
        <v>40000</v>
      </c>
      <c r="G104" s="317"/>
    </row>
    <row r="105" spans="1:7" ht="24" customHeight="1">
      <c r="A105" s="286"/>
      <c r="B105" s="395"/>
      <c r="C105" s="396">
        <v>92601</v>
      </c>
      <c r="D105" s="248"/>
      <c r="E105" s="397" t="s">
        <v>69</v>
      </c>
      <c r="F105" s="279">
        <f>F106</f>
        <v>40000</v>
      </c>
      <c r="G105" s="317"/>
    </row>
    <row r="106" spans="1:7" ht="31.5" customHeight="1">
      <c r="A106" s="238">
        <v>58</v>
      </c>
      <c r="B106" s="305"/>
      <c r="C106" s="286"/>
      <c r="D106" s="306">
        <v>6050</v>
      </c>
      <c r="E106" s="398" t="s">
        <v>13</v>
      </c>
      <c r="F106" s="279">
        <v>40000</v>
      </c>
      <c r="G106" s="317"/>
    </row>
    <row r="107" spans="1:10" ht="30" customHeight="1">
      <c r="A107" s="290"/>
      <c r="B107" s="78" t="s">
        <v>70</v>
      </c>
      <c r="C107" s="79"/>
      <c r="D107" s="307"/>
      <c r="E107" s="328"/>
      <c r="F107" s="98">
        <f>F108+F119+F122+F125+F128+F131+F142+F145</f>
        <v>12695201.06</v>
      </c>
      <c r="G107" s="116">
        <f>G108+G119+G122+G142+G145</f>
        <v>24996.88</v>
      </c>
      <c r="J107" s="377"/>
    </row>
    <row r="108" spans="1:10" ht="26.25" customHeight="1">
      <c r="A108" s="301"/>
      <c r="B108" s="46">
        <v>600</v>
      </c>
      <c r="C108" s="47"/>
      <c r="D108" s="296"/>
      <c r="E108" s="100" t="s">
        <v>50</v>
      </c>
      <c r="F108" s="101">
        <f>F109+F111</f>
        <v>11206000</v>
      </c>
      <c r="G108" s="104">
        <f>G111</f>
        <v>22296.88</v>
      </c>
      <c r="J108" s="380"/>
    </row>
    <row r="109" spans="1:15" s="250" customFormat="1" ht="26.25" customHeight="1">
      <c r="A109" s="618"/>
      <c r="B109" s="50"/>
      <c r="C109" s="61">
        <v>60013</v>
      </c>
      <c r="D109" s="298"/>
      <c r="E109" s="71" t="s">
        <v>342</v>
      </c>
      <c r="F109" s="99">
        <f>F110</f>
        <v>250000</v>
      </c>
      <c r="G109" s="619"/>
      <c r="J109" s="620"/>
      <c r="K109" s="392"/>
      <c r="L109" s="392"/>
      <c r="M109" s="392"/>
      <c r="N109" s="392"/>
      <c r="O109" s="392"/>
    </row>
    <row r="110" spans="1:10" ht="69" customHeight="1">
      <c r="A110" s="301"/>
      <c r="B110" s="46"/>
      <c r="C110" s="47"/>
      <c r="D110" s="238">
        <v>6300</v>
      </c>
      <c r="E110" s="402" t="s">
        <v>18</v>
      </c>
      <c r="F110" s="435">
        <f>95000+155000</f>
        <v>250000</v>
      </c>
      <c r="G110" s="317"/>
      <c r="J110" s="380"/>
    </row>
    <row r="111" spans="1:10" ht="27" customHeight="1">
      <c r="A111" s="238"/>
      <c r="B111" s="51"/>
      <c r="C111" s="61">
        <v>60015</v>
      </c>
      <c r="D111" s="298"/>
      <c r="E111" s="71" t="s">
        <v>71</v>
      </c>
      <c r="F111" s="99">
        <f>SUM(F112:F118)</f>
        <v>10956000</v>
      </c>
      <c r="G111" s="106">
        <f>SUM(G112:G118)</f>
        <v>22296.88</v>
      </c>
      <c r="J111" s="390"/>
    </row>
    <row r="112" spans="1:15" s="110" customFormat="1" ht="30.75" customHeight="1">
      <c r="A112" s="238">
        <v>59</v>
      </c>
      <c r="B112" s="54"/>
      <c r="C112" s="59"/>
      <c r="D112" s="241">
        <v>6050</v>
      </c>
      <c r="E112" s="70" t="s">
        <v>156</v>
      </c>
      <c r="F112" s="251">
        <f>9655000-155000</f>
        <v>9500000</v>
      </c>
      <c r="G112" s="317">
        <v>0</v>
      </c>
      <c r="J112" s="399"/>
      <c r="K112" s="400"/>
      <c r="L112" s="400"/>
      <c r="M112" s="400"/>
      <c r="N112" s="400"/>
      <c r="O112" s="400"/>
    </row>
    <row r="113" spans="1:15" s="110" customFormat="1" ht="25.5" customHeight="1">
      <c r="A113" s="238">
        <v>60</v>
      </c>
      <c r="B113" s="54"/>
      <c r="C113" s="59"/>
      <c r="D113" s="241">
        <v>6050</v>
      </c>
      <c r="E113" s="329" t="s">
        <v>14</v>
      </c>
      <c r="F113" s="279">
        <v>600000</v>
      </c>
      <c r="G113" s="317">
        <v>0</v>
      </c>
      <c r="J113" s="399"/>
      <c r="K113" s="400"/>
      <c r="L113" s="400"/>
      <c r="M113" s="400"/>
      <c r="N113" s="400"/>
      <c r="O113" s="400"/>
    </row>
    <row r="114" spans="1:15" s="110" customFormat="1" ht="28.5" customHeight="1">
      <c r="A114" s="238">
        <v>61</v>
      </c>
      <c r="B114" s="54"/>
      <c r="C114" s="59"/>
      <c r="D114" s="241">
        <v>6050</v>
      </c>
      <c r="E114" s="330" t="s">
        <v>15</v>
      </c>
      <c r="F114" s="279">
        <v>400000</v>
      </c>
      <c r="G114" s="317">
        <f>22305.88-9</f>
        <v>22296.88</v>
      </c>
      <c r="J114" s="399"/>
      <c r="K114" s="400"/>
      <c r="L114" s="400"/>
      <c r="M114" s="400"/>
      <c r="N114" s="400"/>
      <c r="O114" s="400"/>
    </row>
    <row r="115" spans="1:15" s="110" customFormat="1" ht="33.75" customHeight="1">
      <c r="A115" s="238">
        <v>62</v>
      </c>
      <c r="B115" s="54"/>
      <c r="C115" s="59"/>
      <c r="D115" s="241">
        <v>6050</v>
      </c>
      <c r="E115" s="330" t="s">
        <v>16</v>
      </c>
      <c r="F115" s="279">
        <v>20000</v>
      </c>
      <c r="G115" s="317"/>
      <c r="J115" s="399"/>
      <c r="K115" s="400"/>
      <c r="L115" s="400"/>
      <c r="M115" s="400"/>
      <c r="N115" s="400"/>
      <c r="O115" s="400"/>
    </row>
    <row r="116" spans="1:15" s="110" customFormat="1" ht="33" customHeight="1">
      <c r="A116" s="238">
        <v>63</v>
      </c>
      <c r="B116" s="54"/>
      <c r="C116" s="59"/>
      <c r="D116" s="241">
        <v>6050</v>
      </c>
      <c r="E116" s="330" t="s">
        <v>17</v>
      </c>
      <c r="F116" s="279">
        <v>36000</v>
      </c>
      <c r="G116" s="317"/>
      <c r="J116" s="399"/>
      <c r="K116" s="400"/>
      <c r="L116" s="400"/>
      <c r="M116" s="400"/>
      <c r="N116" s="400"/>
      <c r="O116" s="400"/>
    </row>
    <row r="117" spans="1:15" s="110" customFormat="1" ht="54.75" customHeight="1">
      <c r="A117" s="238">
        <v>64</v>
      </c>
      <c r="B117" s="54"/>
      <c r="C117" s="59"/>
      <c r="D117" s="238">
        <v>6050</v>
      </c>
      <c r="E117" s="429" t="s">
        <v>212</v>
      </c>
      <c r="F117" s="279">
        <v>400000</v>
      </c>
      <c r="G117" s="317"/>
      <c r="J117" s="399"/>
      <c r="K117" s="400"/>
      <c r="L117" s="401"/>
      <c r="M117" s="400"/>
      <c r="N117" s="400"/>
      <c r="O117" s="400"/>
    </row>
    <row r="118" spans="1:15" s="110" customFormat="1" ht="67.5" customHeight="1">
      <c r="A118" s="238">
        <v>65</v>
      </c>
      <c r="B118" s="54"/>
      <c r="C118" s="59"/>
      <c r="D118" s="238">
        <v>6300</v>
      </c>
      <c r="E118" s="402" t="s">
        <v>18</v>
      </c>
      <c r="F118" s="435">
        <v>0</v>
      </c>
      <c r="G118" s="317"/>
      <c r="J118" s="399"/>
      <c r="K118" s="400"/>
      <c r="L118" s="400"/>
      <c r="M118" s="400"/>
      <c r="N118" s="400"/>
      <c r="O118" s="400"/>
    </row>
    <row r="119" spans="1:15" s="332" customFormat="1" ht="25.5" customHeight="1">
      <c r="A119" s="301"/>
      <c r="B119" s="48">
        <v>630</v>
      </c>
      <c r="C119" s="47"/>
      <c r="D119" s="313"/>
      <c r="E119" s="331" t="s">
        <v>147</v>
      </c>
      <c r="F119" s="320">
        <f>F120</f>
        <v>682800</v>
      </c>
      <c r="G119" s="321">
        <f>G120</f>
        <v>2700</v>
      </c>
      <c r="J119" s="403"/>
      <c r="K119" s="404"/>
      <c r="L119" s="404"/>
      <c r="M119" s="404"/>
      <c r="N119" s="404"/>
      <c r="O119" s="404"/>
    </row>
    <row r="120" spans="1:15" s="335" customFormat="1" ht="21" customHeight="1">
      <c r="A120" s="238"/>
      <c r="B120" s="314"/>
      <c r="C120" s="61">
        <v>63095</v>
      </c>
      <c r="D120" s="333"/>
      <c r="E120" s="334" t="s">
        <v>55</v>
      </c>
      <c r="F120" s="326">
        <f>F121</f>
        <v>682800</v>
      </c>
      <c r="G120" s="327">
        <f>G121</f>
        <v>2700</v>
      </c>
      <c r="J120" s="405"/>
      <c r="K120" s="406"/>
      <c r="L120" s="406"/>
      <c r="M120" s="406"/>
      <c r="N120" s="406"/>
      <c r="O120" s="406"/>
    </row>
    <row r="121" spans="1:15" s="335" customFormat="1" ht="31.5" customHeight="1">
      <c r="A121" s="238">
        <v>66</v>
      </c>
      <c r="B121" s="314"/>
      <c r="C121" s="53"/>
      <c r="D121" s="241">
        <v>6050</v>
      </c>
      <c r="E121" s="70" t="s">
        <v>19</v>
      </c>
      <c r="F121" s="435">
        <f>680000+100+2700</f>
        <v>682800</v>
      </c>
      <c r="G121" s="436">
        <v>2700</v>
      </c>
      <c r="J121" s="405"/>
      <c r="K121" s="406"/>
      <c r="L121" s="406"/>
      <c r="M121" s="406"/>
      <c r="N121" s="406"/>
      <c r="O121" s="406"/>
    </row>
    <row r="122" spans="1:15" s="335" customFormat="1" ht="25.5" customHeight="1">
      <c r="A122" s="238"/>
      <c r="B122" s="48">
        <v>710</v>
      </c>
      <c r="C122" s="47"/>
      <c r="D122" s="313"/>
      <c r="E122" s="331" t="s">
        <v>56</v>
      </c>
      <c r="F122" s="320">
        <f>F123</f>
        <v>20000</v>
      </c>
      <c r="G122" s="321">
        <f>G123</f>
        <v>0</v>
      </c>
      <c r="J122" s="405"/>
      <c r="K122" s="406"/>
      <c r="L122" s="406"/>
      <c r="M122" s="406"/>
      <c r="N122" s="406"/>
      <c r="O122" s="406"/>
    </row>
    <row r="123" spans="1:15" s="335" customFormat="1" ht="27" customHeight="1">
      <c r="A123" s="238"/>
      <c r="B123" s="314"/>
      <c r="C123" s="61">
        <v>71012</v>
      </c>
      <c r="D123" s="333"/>
      <c r="E123" s="334" t="s">
        <v>76</v>
      </c>
      <c r="F123" s="326">
        <f>F124</f>
        <v>20000</v>
      </c>
      <c r="G123" s="327">
        <f>G124</f>
        <v>0</v>
      </c>
      <c r="J123" s="406"/>
      <c r="K123" s="406"/>
      <c r="L123" s="406"/>
      <c r="M123" s="406"/>
      <c r="N123" s="406"/>
      <c r="O123" s="406"/>
    </row>
    <row r="124" spans="1:15" s="335" customFormat="1" ht="24.75" customHeight="1">
      <c r="A124" s="238">
        <v>67</v>
      </c>
      <c r="B124" s="54"/>
      <c r="C124" s="59"/>
      <c r="D124" s="241">
        <v>6060</v>
      </c>
      <c r="E124" s="70" t="s">
        <v>148</v>
      </c>
      <c r="F124" s="279">
        <v>20000</v>
      </c>
      <c r="G124" s="317">
        <v>0</v>
      </c>
      <c r="J124" s="405"/>
      <c r="K124" s="406"/>
      <c r="L124" s="406"/>
      <c r="M124" s="406"/>
      <c r="N124" s="406"/>
      <c r="O124" s="406"/>
    </row>
    <row r="125" spans="1:15" s="335" customFormat="1" ht="33.75" customHeight="1">
      <c r="A125" s="238"/>
      <c r="B125" s="47">
        <v>754</v>
      </c>
      <c r="C125" s="47"/>
      <c r="D125" s="301"/>
      <c r="E125" s="73" t="s">
        <v>59</v>
      </c>
      <c r="F125" s="101">
        <f>F126</f>
        <v>480000</v>
      </c>
      <c r="G125" s="104">
        <f>G126</f>
        <v>0</v>
      </c>
      <c r="J125" s="406"/>
      <c r="K125" s="406"/>
      <c r="L125" s="406"/>
      <c r="M125" s="406"/>
      <c r="N125" s="406"/>
      <c r="O125" s="406"/>
    </row>
    <row r="126" spans="1:15" s="335" customFormat="1" ht="27" customHeight="1">
      <c r="A126" s="238"/>
      <c r="B126" s="53"/>
      <c r="C126" s="61">
        <v>75411</v>
      </c>
      <c r="D126" s="324"/>
      <c r="E126" s="72" t="s">
        <v>72</v>
      </c>
      <c r="F126" s="99">
        <f>SUM(F127:F127)</f>
        <v>480000</v>
      </c>
      <c r="G126" s="106">
        <f>SUM(G127:G127)</f>
        <v>0</v>
      </c>
      <c r="J126" s="406"/>
      <c r="K126" s="406"/>
      <c r="L126" s="406"/>
      <c r="M126" s="406"/>
      <c r="N126" s="406"/>
      <c r="O126" s="406"/>
    </row>
    <row r="127" spans="1:15" s="335" customFormat="1" ht="69" customHeight="1">
      <c r="A127" s="238">
        <v>68</v>
      </c>
      <c r="B127" s="59"/>
      <c r="C127" s="60"/>
      <c r="D127" s="115">
        <v>6050</v>
      </c>
      <c r="E127" s="52" t="s">
        <v>124</v>
      </c>
      <c r="F127" s="76">
        <v>480000</v>
      </c>
      <c r="G127" s="75">
        <v>0</v>
      </c>
      <c r="J127" s="406"/>
      <c r="K127" s="406"/>
      <c r="L127" s="406"/>
      <c r="M127" s="406"/>
      <c r="N127" s="406"/>
      <c r="O127" s="406"/>
    </row>
    <row r="128" spans="1:15" s="335" customFormat="1" ht="27" customHeight="1">
      <c r="A128" s="245"/>
      <c r="B128" s="47">
        <v>758</v>
      </c>
      <c r="C128" s="47"/>
      <c r="D128" s="296"/>
      <c r="E128" s="100" t="s">
        <v>61</v>
      </c>
      <c r="F128" s="101">
        <f>F129</f>
        <v>240224.06</v>
      </c>
      <c r="G128" s="104">
        <f>G129</f>
        <v>0</v>
      </c>
      <c r="J128" s="406"/>
      <c r="K128" s="406"/>
      <c r="L128" s="406"/>
      <c r="M128" s="406"/>
      <c r="N128" s="406"/>
      <c r="O128" s="406"/>
    </row>
    <row r="129" spans="1:15" s="335" customFormat="1" ht="27.75" customHeight="1">
      <c r="A129" s="245"/>
      <c r="B129" s="50"/>
      <c r="C129" s="56">
        <v>75818</v>
      </c>
      <c r="D129" s="300"/>
      <c r="E129" s="72" t="s">
        <v>62</v>
      </c>
      <c r="F129" s="103">
        <f>F130</f>
        <v>240224.06</v>
      </c>
      <c r="G129" s="304">
        <f>G130</f>
        <v>0</v>
      </c>
      <c r="J129" s="406"/>
      <c r="K129" s="406"/>
      <c r="L129" s="406"/>
      <c r="M129" s="406"/>
      <c r="N129" s="406"/>
      <c r="O129" s="406"/>
    </row>
    <row r="130" spans="1:15" s="335" customFormat="1" ht="26.25" customHeight="1">
      <c r="A130" s="245"/>
      <c r="B130" s="67"/>
      <c r="C130" s="60"/>
      <c r="D130" s="307">
        <v>6800</v>
      </c>
      <c r="E130" s="63" t="s">
        <v>63</v>
      </c>
      <c r="F130" s="513">
        <f>800000-20000-130000-182809.38-130000+3799-100765.56</f>
        <v>240224.06</v>
      </c>
      <c r="G130" s="112">
        <f>500000-500000</f>
        <v>0</v>
      </c>
      <c r="J130" s="406"/>
      <c r="K130" s="406"/>
      <c r="L130" s="406"/>
      <c r="M130" s="406"/>
      <c r="N130" s="406"/>
      <c r="O130" s="406"/>
    </row>
    <row r="131" spans="1:15" s="335" customFormat="1" ht="23.25" customHeight="1">
      <c r="A131" s="245"/>
      <c r="B131" s="46">
        <v>801</v>
      </c>
      <c r="C131" s="47"/>
      <c r="D131" s="301"/>
      <c r="E131" s="87" t="s">
        <v>64</v>
      </c>
      <c r="F131" s="101">
        <f>SUM(F132+F136+F140)</f>
        <v>46177</v>
      </c>
      <c r="G131" s="104">
        <f>SUM(G132+G136+G140)</f>
        <v>0</v>
      </c>
      <c r="J131" s="406"/>
      <c r="K131" s="406"/>
      <c r="L131" s="406"/>
      <c r="M131" s="406"/>
      <c r="N131" s="406"/>
      <c r="O131" s="406"/>
    </row>
    <row r="132" spans="1:15" s="335" customFormat="1" ht="23.25" customHeight="1">
      <c r="A132" s="245"/>
      <c r="B132" s="51"/>
      <c r="C132" s="308">
        <v>80120</v>
      </c>
      <c r="D132" s="248"/>
      <c r="E132" s="105" t="s">
        <v>149</v>
      </c>
      <c r="F132" s="99">
        <f>SUM(F133:F135)</f>
        <v>16166</v>
      </c>
      <c r="G132" s="106">
        <f>SUM(G133:G135)</f>
        <v>0</v>
      </c>
      <c r="J132" s="406"/>
      <c r="K132" s="406"/>
      <c r="L132" s="406"/>
      <c r="M132" s="406"/>
      <c r="N132" s="406"/>
      <c r="O132" s="406"/>
    </row>
    <row r="133" spans="1:15" s="335" customFormat="1" ht="21.75" customHeight="1">
      <c r="A133" s="238">
        <v>69</v>
      </c>
      <c r="B133" s="314"/>
      <c r="C133" s="51"/>
      <c r="D133" s="306">
        <v>6060</v>
      </c>
      <c r="E133" s="336" t="s">
        <v>20</v>
      </c>
      <c r="F133" s="76">
        <v>5000</v>
      </c>
      <c r="G133" s="75">
        <v>0</v>
      </c>
      <c r="J133" s="406"/>
      <c r="K133" s="406"/>
      <c r="L133" s="406"/>
      <c r="M133" s="406"/>
      <c r="N133" s="406"/>
      <c r="O133" s="406"/>
    </row>
    <row r="134" spans="1:15" s="335" customFormat="1" ht="23.25" customHeight="1">
      <c r="A134" s="238">
        <v>70</v>
      </c>
      <c r="B134" s="314"/>
      <c r="C134" s="53"/>
      <c r="D134" s="306">
        <v>6060</v>
      </c>
      <c r="E134" s="336" t="s">
        <v>21</v>
      </c>
      <c r="F134" s="76">
        <v>8000</v>
      </c>
      <c r="G134" s="75">
        <v>0</v>
      </c>
      <c r="J134" s="406"/>
      <c r="K134" s="406"/>
      <c r="L134" s="406"/>
      <c r="M134" s="406"/>
      <c r="N134" s="406"/>
      <c r="O134" s="406"/>
    </row>
    <row r="135" spans="1:15" s="335" customFormat="1" ht="32.25" customHeight="1">
      <c r="A135" s="238">
        <v>71</v>
      </c>
      <c r="B135" s="74"/>
      <c r="C135" s="55"/>
      <c r="D135" s="306">
        <v>6060</v>
      </c>
      <c r="E135" s="336" t="s">
        <v>22</v>
      </c>
      <c r="F135" s="76">
        <v>3166</v>
      </c>
      <c r="G135" s="75">
        <v>0</v>
      </c>
      <c r="J135" s="406"/>
      <c r="K135" s="406"/>
      <c r="L135" s="406"/>
      <c r="M135" s="406"/>
      <c r="N135" s="406"/>
      <c r="O135" s="406"/>
    </row>
    <row r="136" spans="1:15" s="335" customFormat="1" ht="23.25" customHeight="1">
      <c r="A136" s="238"/>
      <c r="B136" s="60"/>
      <c r="C136" s="80">
        <v>80130</v>
      </c>
      <c r="D136" s="248"/>
      <c r="E136" s="105" t="s">
        <v>150</v>
      </c>
      <c r="F136" s="99">
        <f>SUM(F137:F139)</f>
        <v>24011</v>
      </c>
      <c r="G136" s="106">
        <f>SUM(G139:G139)</f>
        <v>0</v>
      </c>
      <c r="J136" s="406"/>
      <c r="K136" s="406"/>
      <c r="L136" s="406"/>
      <c r="M136" s="406"/>
      <c r="N136" s="406"/>
      <c r="O136" s="406"/>
    </row>
    <row r="137" spans="1:15" s="335" customFormat="1" ht="21" customHeight="1">
      <c r="A137" s="238">
        <v>72</v>
      </c>
      <c r="B137" s="74"/>
      <c r="C137" s="51"/>
      <c r="D137" s="306">
        <v>6060</v>
      </c>
      <c r="E137" s="336" t="s">
        <v>23</v>
      </c>
      <c r="F137" s="76">
        <v>5000</v>
      </c>
      <c r="G137" s="75">
        <v>0</v>
      </c>
      <c r="J137" s="406"/>
      <c r="K137" s="406"/>
      <c r="L137" s="406"/>
      <c r="M137" s="406"/>
      <c r="N137" s="406"/>
      <c r="O137" s="406"/>
    </row>
    <row r="138" spans="1:15" s="335" customFormat="1" ht="22.5" customHeight="1">
      <c r="A138" s="238">
        <v>73</v>
      </c>
      <c r="B138" s="74"/>
      <c r="C138" s="53"/>
      <c r="D138" s="306">
        <v>6060</v>
      </c>
      <c r="E138" s="336" t="s">
        <v>24</v>
      </c>
      <c r="F138" s="76">
        <v>10000</v>
      </c>
      <c r="G138" s="75">
        <v>0</v>
      </c>
      <c r="J138" s="406"/>
      <c r="K138" s="406"/>
      <c r="L138" s="406"/>
      <c r="M138" s="406"/>
      <c r="N138" s="406"/>
      <c r="O138" s="406"/>
    </row>
    <row r="139" spans="1:15" s="335" customFormat="1" ht="30" customHeight="1">
      <c r="A139" s="238"/>
      <c r="B139" s="74"/>
      <c r="C139" s="77"/>
      <c r="D139" s="309">
        <v>6060</v>
      </c>
      <c r="E139" s="336" t="s">
        <v>22</v>
      </c>
      <c r="F139" s="76">
        <v>9011</v>
      </c>
      <c r="G139" s="75">
        <v>0</v>
      </c>
      <c r="J139" s="406"/>
      <c r="K139" s="406"/>
      <c r="L139" s="406"/>
      <c r="M139" s="406"/>
      <c r="N139" s="406"/>
      <c r="O139" s="406"/>
    </row>
    <row r="140" spans="1:15" s="335" customFormat="1" ht="25.5" customHeight="1">
      <c r="A140" s="245"/>
      <c r="B140" s="60"/>
      <c r="C140" s="77">
        <v>80148</v>
      </c>
      <c r="D140" s="298"/>
      <c r="E140" s="71" t="s">
        <v>139</v>
      </c>
      <c r="F140" s="99">
        <f>F141</f>
        <v>6000</v>
      </c>
      <c r="G140" s="106">
        <f>SUM(G141:G143)</f>
        <v>0</v>
      </c>
      <c r="J140" s="406"/>
      <c r="K140" s="406"/>
      <c r="L140" s="406"/>
      <c r="M140" s="406"/>
      <c r="N140" s="406"/>
      <c r="O140" s="406"/>
    </row>
    <row r="141" spans="1:15" s="335" customFormat="1" ht="25.5" customHeight="1">
      <c r="A141" s="238">
        <v>74</v>
      </c>
      <c r="B141" s="60"/>
      <c r="C141" s="53"/>
      <c r="D141" s="312">
        <v>6060</v>
      </c>
      <c r="E141" s="310" t="s">
        <v>25</v>
      </c>
      <c r="F141" s="76">
        <v>6000</v>
      </c>
      <c r="G141" s="75">
        <v>0</v>
      </c>
      <c r="J141" s="406"/>
      <c r="K141" s="406"/>
      <c r="L141" s="406"/>
      <c r="M141" s="406"/>
      <c r="N141" s="406"/>
      <c r="O141" s="406"/>
    </row>
    <row r="142" spans="1:15" s="335" customFormat="1" ht="26.25" customHeight="1">
      <c r="A142" s="245"/>
      <c r="B142" s="47">
        <v>852</v>
      </c>
      <c r="C142" s="47"/>
      <c r="D142" s="301"/>
      <c r="E142" s="69" t="s">
        <v>117</v>
      </c>
      <c r="F142" s="320">
        <f>F143</f>
        <v>15000</v>
      </c>
      <c r="G142" s="321">
        <f>G143</f>
        <v>0</v>
      </c>
      <c r="J142" s="406"/>
      <c r="K142" s="406"/>
      <c r="L142" s="406"/>
      <c r="M142" s="406"/>
      <c r="N142" s="406"/>
      <c r="O142" s="406"/>
    </row>
    <row r="143" spans="1:15" s="335" customFormat="1" ht="25.5" customHeight="1">
      <c r="A143" s="245"/>
      <c r="B143" s="51"/>
      <c r="C143" s="407">
        <v>85202</v>
      </c>
      <c r="D143" s="248"/>
      <c r="E143" s="247" t="s">
        <v>26</v>
      </c>
      <c r="F143" s="326">
        <f>F144</f>
        <v>15000</v>
      </c>
      <c r="G143" s="327">
        <f>G144</f>
        <v>0</v>
      </c>
      <c r="J143" s="406"/>
      <c r="K143" s="406"/>
      <c r="L143" s="406"/>
      <c r="M143" s="406"/>
      <c r="N143" s="406"/>
      <c r="O143" s="406"/>
    </row>
    <row r="144" spans="1:15" s="335" customFormat="1" ht="28.5" customHeight="1">
      <c r="A144" s="238">
        <v>75</v>
      </c>
      <c r="B144" s="59"/>
      <c r="C144" s="408"/>
      <c r="D144" s="238">
        <v>6060</v>
      </c>
      <c r="E144" s="62" t="s">
        <v>27</v>
      </c>
      <c r="F144" s="279">
        <v>15000</v>
      </c>
      <c r="G144" s="317">
        <v>0</v>
      </c>
      <c r="J144" s="406"/>
      <c r="K144" s="406"/>
      <c r="L144" s="406"/>
      <c r="M144" s="406"/>
      <c r="N144" s="406"/>
      <c r="O144" s="406"/>
    </row>
    <row r="145" spans="1:15" s="335" customFormat="1" ht="24" customHeight="1">
      <c r="A145" s="245"/>
      <c r="B145" s="47">
        <v>854</v>
      </c>
      <c r="C145" s="47"/>
      <c r="D145" s="301"/>
      <c r="E145" s="69" t="s">
        <v>151</v>
      </c>
      <c r="F145" s="320">
        <f>F146</f>
        <v>5000</v>
      </c>
      <c r="G145" s="321">
        <f>G146</f>
        <v>0</v>
      </c>
      <c r="J145" s="406"/>
      <c r="K145" s="406"/>
      <c r="L145" s="406"/>
      <c r="M145" s="406"/>
      <c r="N145" s="406"/>
      <c r="O145" s="406"/>
    </row>
    <row r="146" spans="1:15" s="335" customFormat="1" ht="24" customHeight="1">
      <c r="A146" s="238"/>
      <c r="B146" s="54"/>
      <c r="C146" s="61">
        <v>85403</v>
      </c>
      <c r="D146" s="298"/>
      <c r="E146" s="71" t="s">
        <v>152</v>
      </c>
      <c r="F146" s="99">
        <f>F147</f>
        <v>5000</v>
      </c>
      <c r="G146" s="106">
        <f>G147</f>
        <v>0</v>
      </c>
      <c r="J146" s="406"/>
      <c r="K146" s="406"/>
      <c r="L146" s="406"/>
      <c r="M146" s="406"/>
      <c r="N146" s="406"/>
      <c r="O146" s="406"/>
    </row>
    <row r="147" spans="1:15" s="335" customFormat="1" ht="24" customHeight="1">
      <c r="A147" s="245">
        <v>76</v>
      </c>
      <c r="B147" s="54"/>
      <c r="C147" s="59"/>
      <c r="D147" s="115">
        <v>6060</v>
      </c>
      <c r="E147" s="430" t="s">
        <v>28</v>
      </c>
      <c r="F147" s="76">
        <v>5000</v>
      </c>
      <c r="G147" s="75">
        <v>0</v>
      </c>
      <c r="J147" s="406"/>
      <c r="K147" s="406"/>
      <c r="L147" s="406"/>
      <c r="M147" s="406"/>
      <c r="N147" s="406"/>
      <c r="O147" s="406"/>
    </row>
    <row r="148" spans="1:10" ht="28.5" customHeight="1">
      <c r="A148" s="296"/>
      <c r="B148" s="431" t="s">
        <v>43</v>
      </c>
      <c r="C148" s="82"/>
      <c r="D148" s="337"/>
      <c r="E148" s="338"/>
      <c r="F148" s="432">
        <f>F13+F107</f>
        <v>47227261.75</v>
      </c>
      <c r="G148" s="116">
        <f>G13+G107</f>
        <v>6312984</v>
      </c>
      <c r="I148" s="295"/>
      <c r="J148" s="379"/>
    </row>
    <row r="149" spans="1:10" ht="21.75" customHeight="1">
      <c r="A149" s="280"/>
      <c r="B149" s="37"/>
      <c r="C149" s="37"/>
      <c r="D149" s="280"/>
      <c r="F149" s="251"/>
      <c r="G149" s="251"/>
      <c r="I149" s="297"/>
      <c r="J149" s="380"/>
    </row>
    <row r="150" spans="1:10" ht="15" customHeight="1">
      <c r="A150" s="280"/>
      <c r="B150" s="36"/>
      <c r="C150" s="36"/>
      <c r="D150" s="280"/>
      <c r="F150" s="255"/>
      <c r="G150" s="255"/>
      <c r="I150" s="239"/>
      <c r="J150" s="409"/>
    </row>
    <row r="151" spans="1:10" ht="12.75">
      <c r="A151" s="280"/>
      <c r="B151" s="36"/>
      <c r="C151" s="36"/>
      <c r="D151" s="280"/>
      <c r="F151" s="255"/>
      <c r="G151" s="255"/>
      <c r="H151" s="239"/>
      <c r="I151" s="239"/>
      <c r="J151" s="390"/>
    </row>
    <row r="152" spans="6:10" ht="12.75">
      <c r="F152" s="255"/>
      <c r="G152" s="255"/>
      <c r="I152" s="239"/>
      <c r="J152" s="390"/>
    </row>
    <row r="153" spans="6:10" ht="12.75">
      <c r="F153" s="255"/>
      <c r="G153" s="255"/>
      <c r="I153" s="239"/>
      <c r="J153" s="390"/>
    </row>
    <row r="154" spans="6:10" ht="12.75">
      <c r="F154" s="255"/>
      <c r="G154" s="255"/>
      <c r="I154" s="239"/>
      <c r="J154" s="390"/>
    </row>
    <row r="155" spans="6:10" ht="12.75">
      <c r="F155" s="255"/>
      <c r="G155" s="255"/>
      <c r="I155" s="239"/>
      <c r="J155" s="390"/>
    </row>
    <row r="156" spans="6:10" ht="12.75">
      <c r="F156" s="255"/>
      <c r="G156" s="255"/>
      <c r="I156" s="239"/>
      <c r="J156" s="390"/>
    </row>
    <row r="157" spans="6:7" ht="12.75">
      <c r="F157" s="255"/>
      <c r="G157" s="255"/>
    </row>
    <row r="158" spans="6:7" ht="12.75">
      <c r="F158" s="255"/>
      <c r="G158" s="255"/>
    </row>
    <row r="159" spans="6:7" ht="12.75">
      <c r="F159" s="410"/>
      <c r="G159" s="255"/>
    </row>
    <row r="160" spans="6:7" ht="12.75">
      <c r="F160" s="255"/>
      <c r="G160" s="255"/>
    </row>
    <row r="161" spans="6:7" ht="12.75">
      <c r="F161" s="255"/>
      <c r="G161" s="255"/>
    </row>
    <row r="162" spans="6:7" ht="12.75">
      <c r="F162" s="255"/>
      <c r="G162" s="255"/>
    </row>
    <row r="163" ht="12.75">
      <c r="F163" s="255"/>
    </row>
    <row r="164" ht="12.75">
      <c r="F164" s="255"/>
    </row>
    <row r="165" ht="12.75">
      <c r="F165" s="255"/>
    </row>
    <row r="166" spans="6:7" ht="12.75">
      <c r="F166" s="255"/>
      <c r="G166" s="255"/>
    </row>
    <row r="167" ht="12.75">
      <c r="F167" s="255"/>
    </row>
    <row r="168" ht="12.75">
      <c r="F168" s="255"/>
    </row>
    <row r="169" ht="12.75">
      <c r="F169" s="255"/>
    </row>
  </sheetData>
  <mergeCells count="4">
    <mergeCell ref="A69:A70"/>
    <mergeCell ref="E69:E70"/>
    <mergeCell ref="A98:A99"/>
    <mergeCell ref="E98:E9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7">
      <selection activeCell="H15" sqref="H15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236" customWidth="1"/>
    <col min="8" max="8" width="18.140625" style="236" customWidth="1"/>
    <col min="9" max="9" width="23.00390625" style="236" customWidth="1"/>
    <col min="10" max="10" width="33.140625" style="237" customWidth="1"/>
    <col min="11" max="11" width="18.140625" style="139" customWidth="1"/>
    <col min="12" max="12" width="15.7109375" style="139" customWidth="1"/>
    <col min="13" max="13" width="10.140625" style="139" bestFit="1" customWidth="1"/>
    <col min="14" max="14" width="9.140625" style="139" customWidth="1"/>
    <col min="15" max="16384" width="9.140625" style="2" customWidth="1"/>
  </cols>
  <sheetData>
    <row r="1" spans="3:4" ht="20.25">
      <c r="C1" s="340" t="s">
        <v>300</v>
      </c>
      <c r="D1" s="256"/>
    </row>
    <row r="2" spans="3:4" ht="18.75">
      <c r="C2" s="109" t="s">
        <v>269</v>
      </c>
      <c r="D2" s="256"/>
    </row>
    <row r="3" spans="3:4" ht="18.75">
      <c r="C3" s="109" t="s">
        <v>115</v>
      </c>
      <c r="D3" s="256"/>
    </row>
    <row r="4" spans="3:4" ht="18.75">
      <c r="C4" s="369" t="s">
        <v>238</v>
      </c>
      <c r="D4" s="256"/>
    </row>
    <row r="5" spans="3:4" ht="18.75">
      <c r="C5" s="256"/>
      <c r="D5" s="256"/>
    </row>
    <row r="6" spans="1:13" ht="18.75">
      <c r="A6" s="256"/>
      <c r="B6" s="256"/>
      <c r="C6" s="256"/>
      <c r="D6" s="256"/>
      <c r="E6" s="256"/>
      <c r="F6" s="256"/>
      <c r="G6" s="453"/>
      <c r="H6" s="453"/>
      <c r="I6" s="453"/>
      <c r="J6" s="454"/>
      <c r="K6" s="455"/>
      <c r="L6" s="455"/>
      <c r="M6" s="455"/>
    </row>
    <row r="7" spans="1:13" ht="20.25">
      <c r="A7" s="256"/>
      <c r="B7" s="456" t="s">
        <v>270</v>
      </c>
      <c r="C7" s="256"/>
      <c r="D7" s="256"/>
      <c r="E7" s="256"/>
      <c r="F7" s="256"/>
      <c r="G7" s="453"/>
      <c r="H7" s="453"/>
      <c r="I7" s="453"/>
      <c r="J7" s="454"/>
      <c r="K7" s="455"/>
      <c r="L7" s="455"/>
      <c r="M7" s="455"/>
    </row>
    <row r="8" spans="1:13" ht="20.25">
      <c r="A8" s="457"/>
      <c r="B8" s="456" t="s">
        <v>271</v>
      </c>
      <c r="C8" s="5"/>
      <c r="D8" s="6"/>
      <c r="E8" s="5"/>
      <c r="F8" s="5"/>
      <c r="G8" s="257"/>
      <c r="H8" s="257"/>
      <c r="I8" s="257"/>
      <c r="J8" s="458"/>
      <c r="K8" s="7"/>
      <c r="L8" s="455"/>
      <c r="M8" s="455"/>
    </row>
    <row r="9" spans="1:13" ht="20.25">
      <c r="A9" s="457"/>
      <c r="B9" s="456" t="s">
        <v>272</v>
      </c>
      <c r="C9" s="5"/>
      <c r="D9" s="6"/>
      <c r="E9" s="5"/>
      <c r="F9" s="5"/>
      <c r="G9" s="257"/>
      <c r="H9" s="257"/>
      <c r="I9" s="257"/>
      <c r="J9" s="458"/>
      <c r="K9" s="7"/>
      <c r="L9" s="455"/>
      <c r="M9" s="455"/>
    </row>
    <row r="10" spans="1:13" ht="20.25">
      <c r="A10" s="457"/>
      <c r="B10" s="456"/>
      <c r="C10" s="5"/>
      <c r="D10" s="6"/>
      <c r="E10" s="5"/>
      <c r="F10" s="5"/>
      <c r="G10" s="257"/>
      <c r="H10" s="257"/>
      <c r="I10" s="257"/>
      <c r="J10" s="458"/>
      <c r="K10" s="7"/>
      <c r="L10" s="455"/>
      <c r="M10" s="455"/>
    </row>
    <row r="11" spans="1:13" ht="18.75">
      <c r="A11" s="457"/>
      <c r="B11" s="23"/>
      <c r="C11" s="23"/>
      <c r="D11" s="459"/>
      <c r="E11" s="5"/>
      <c r="F11" s="5"/>
      <c r="G11" s="257"/>
      <c r="H11" s="257"/>
      <c r="I11" s="257"/>
      <c r="J11" s="458"/>
      <c r="K11" s="7"/>
      <c r="L11" s="455"/>
      <c r="M11" s="455"/>
    </row>
    <row r="12" spans="1:13" ht="18.75">
      <c r="A12" s="457"/>
      <c r="B12" s="5"/>
      <c r="C12" s="5"/>
      <c r="D12" s="6"/>
      <c r="E12" s="5"/>
      <c r="F12" s="460" t="s">
        <v>44</v>
      </c>
      <c r="G12" s="257"/>
      <c r="H12" s="257"/>
      <c r="I12" s="257"/>
      <c r="J12" s="458"/>
      <c r="K12" s="7"/>
      <c r="L12" s="455"/>
      <c r="M12" s="455"/>
    </row>
    <row r="13" spans="1:13" ht="29.25" customHeight="1">
      <c r="A13" s="461"/>
      <c r="B13" s="258"/>
      <c r="C13" s="258"/>
      <c r="D13" s="259"/>
      <c r="E13" s="462" t="s">
        <v>273</v>
      </c>
      <c r="F13" s="463"/>
      <c r="G13" s="257"/>
      <c r="H13" s="257"/>
      <c r="I13" s="464"/>
      <c r="J13" s="458"/>
      <c r="K13" s="7"/>
      <c r="L13" s="455"/>
      <c r="M13" s="455"/>
    </row>
    <row r="14" spans="1:14" s="264" customFormat="1" ht="33" customHeight="1">
      <c r="A14" s="465" t="s">
        <v>274</v>
      </c>
      <c r="B14" s="466" t="s">
        <v>125</v>
      </c>
      <c r="C14" s="260" t="s">
        <v>126</v>
      </c>
      <c r="D14" s="260" t="s">
        <v>127</v>
      </c>
      <c r="E14" s="261" t="s">
        <v>128</v>
      </c>
      <c r="F14" s="262" t="s">
        <v>275</v>
      </c>
      <c r="G14" s="263"/>
      <c r="H14" s="467"/>
      <c r="I14" s="341"/>
      <c r="J14" s="266"/>
      <c r="K14" s="7"/>
      <c r="L14" s="468"/>
      <c r="M14" s="468"/>
      <c r="N14" s="469"/>
    </row>
    <row r="15" spans="1:14" s="264" customFormat="1" ht="35.25" customHeight="1">
      <c r="A15" s="470" t="s">
        <v>129</v>
      </c>
      <c r="B15" s="471"/>
      <c r="C15" s="472"/>
      <c r="D15" s="472"/>
      <c r="E15" s="473">
        <f>E18+E27+E30+E33</f>
        <v>201904.95</v>
      </c>
      <c r="F15" s="473">
        <f>F18+F21+F24+F27+F30+F33</f>
        <v>1352818.09</v>
      </c>
      <c r="G15" s="263"/>
      <c r="H15" s="467"/>
      <c r="I15" s="502"/>
      <c r="J15" s="266"/>
      <c r="K15" s="7"/>
      <c r="L15" s="468"/>
      <c r="M15" s="468"/>
      <c r="N15" s="469"/>
    </row>
    <row r="16" spans="1:13" s="49" customFormat="1" ht="39" customHeight="1">
      <c r="A16" s="474">
        <v>1</v>
      </c>
      <c r="B16" s="475" t="s">
        <v>276</v>
      </c>
      <c r="C16" s="476" t="s">
        <v>277</v>
      </c>
      <c r="D16" s="477"/>
      <c r="E16" s="478"/>
      <c r="F16" s="253"/>
      <c r="G16" s="265"/>
      <c r="H16" s="467"/>
      <c r="I16" s="503"/>
      <c r="J16" s="266"/>
      <c r="K16" s="267"/>
      <c r="L16" s="268"/>
      <c r="M16" s="268"/>
    </row>
    <row r="17" spans="1:13" s="49" customFormat="1" ht="54.75" customHeight="1">
      <c r="A17" s="480"/>
      <c r="B17" s="481" t="s">
        <v>278</v>
      </c>
      <c r="C17" s="482"/>
      <c r="D17" s="483"/>
      <c r="E17" s="484"/>
      <c r="F17" s="254"/>
      <c r="G17" s="265"/>
      <c r="H17" s="467"/>
      <c r="I17" s="504"/>
      <c r="J17" s="266"/>
      <c r="K17" s="267"/>
      <c r="L17" s="268"/>
      <c r="M17" s="268"/>
    </row>
    <row r="18" spans="1:13" s="49" customFormat="1" ht="50.25" customHeight="1">
      <c r="A18" s="485"/>
      <c r="B18" s="481" t="s">
        <v>279</v>
      </c>
      <c r="C18" s="486"/>
      <c r="D18" s="487" t="s">
        <v>280</v>
      </c>
      <c r="E18" s="488">
        <f>34332.75+8830.39</f>
        <v>43163.14</v>
      </c>
      <c r="F18" s="489">
        <f>194552.25+50038.78</f>
        <v>244591.03</v>
      </c>
      <c r="G18" s="265"/>
      <c r="H18" s="467"/>
      <c r="I18" s="467"/>
      <c r="J18" s="266"/>
      <c r="K18" s="267"/>
      <c r="L18" s="268"/>
      <c r="M18" s="268"/>
    </row>
    <row r="19" spans="1:13" s="49" customFormat="1" ht="56.25" customHeight="1">
      <c r="A19" s="474">
        <v>2</v>
      </c>
      <c r="B19" s="475" t="s">
        <v>276</v>
      </c>
      <c r="C19" s="490" t="s">
        <v>281</v>
      </c>
      <c r="D19" s="477"/>
      <c r="E19" s="253"/>
      <c r="F19" s="253"/>
      <c r="G19" s="265"/>
      <c r="H19" s="467"/>
      <c r="I19" s="491"/>
      <c r="J19" s="266"/>
      <c r="K19" s="267"/>
      <c r="L19" s="268"/>
      <c r="M19" s="268"/>
    </row>
    <row r="20" spans="1:13" s="49" customFormat="1" ht="60.75" customHeight="1">
      <c r="A20" s="480"/>
      <c r="B20" s="492" t="s">
        <v>282</v>
      </c>
      <c r="C20" s="482"/>
      <c r="D20" s="483"/>
      <c r="E20" s="254"/>
      <c r="F20" s="254"/>
      <c r="G20" s="265"/>
      <c r="H20" s="467"/>
      <c r="I20" s="491"/>
      <c r="J20" s="266"/>
      <c r="K20" s="267"/>
      <c r="L20" s="268"/>
      <c r="M20" s="268"/>
    </row>
    <row r="21" spans="1:13" s="49" customFormat="1" ht="38.25" customHeight="1">
      <c r="A21" s="485"/>
      <c r="B21" s="492" t="s">
        <v>283</v>
      </c>
      <c r="C21" s="486"/>
      <c r="D21" s="483" t="s">
        <v>284</v>
      </c>
      <c r="E21" s="254" t="s">
        <v>285</v>
      </c>
      <c r="F21" s="254">
        <f>70298+6802.51</f>
        <v>77100.51</v>
      </c>
      <c r="G21" s="265"/>
      <c r="H21" s="467"/>
      <c r="I21" s="491"/>
      <c r="J21" s="266"/>
      <c r="K21" s="267"/>
      <c r="L21" s="268"/>
      <c r="M21" s="268"/>
    </row>
    <row r="22" spans="1:13" s="49" customFormat="1" ht="38.25" customHeight="1">
      <c r="A22" s="474">
        <v>3</v>
      </c>
      <c r="B22" s="475" t="s">
        <v>276</v>
      </c>
      <c r="C22" s="490" t="s">
        <v>286</v>
      </c>
      <c r="D22" s="477"/>
      <c r="E22" s="478"/>
      <c r="F22" s="253"/>
      <c r="G22" s="265"/>
      <c r="H22" s="467"/>
      <c r="I22" s="491"/>
      <c r="J22" s="266"/>
      <c r="K22" s="267"/>
      <c r="L22" s="268"/>
      <c r="M22" s="268"/>
    </row>
    <row r="23" spans="1:13" s="49" customFormat="1" ht="91.5" customHeight="1">
      <c r="A23" s="480"/>
      <c r="B23" s="492" t="s">
        <v>287</v>
      </c>
      <c r="C23" s="482"/>
      <c r="D23" s="483"/>
      <c r="E23" s="484"/>
      <c r="F23" s="254"/>
      <c r="G23" s="265"/>
      <c r="H23" s="467"/>
      <c r="I23" s="491"/>
      <c r="J23" s="266"/>
      <c r="K23" s="267"/>
      <c r="L23" s="268"/>
      <c r="M23" s="268"/>
    </row>
    <row r="24" spans="1:13" s="49" customFormat="1" ht="42.75" customHeight="1">
      <c r="A24" s="485"/>
      <c r="B24" s="492" t="s">
        <v>288</v>
      </c>
      <c r="C24" s="486"/>
      <c r="D24" s="487" t="s">
        <v>289</v>
      </c>
      <c r="E24" s="489" t="s">
        <v>285</v>
      </c>
      <c r="F24" s="493">
        <v>114654</v>
      </c>
      <c r="G24" s="265"/>
      <c r="H24" s="467"/>
      <c r="I24" s="491"/>
      <c r="J24" s="266"/>
      <c r="K24" s="267"/>
      <c r="L24" s="268"/>
      <c r="M24" s="268"/>
    </row>
    <row r="25" spans="1:13" s="49" customFormat="1" ht="55.5" customHeight="1">
      <c r="A25" s="474">
        <v>4</v>
      </c>
      <c r="B25" s="494" t="s">
        <v>290</v>
      </c>
      <c r="C25" s="495" t="s">
        <v>291</v>
      </c>
      <c r="D25" s="477"/>
      <c r="E25" s="253"/>
      <c r="F25" s="253"/>
      <c r="G25" s="265"/>
      <c r="H25" s="467"/>
      <c r="I25" s="479"/>
      <c r="J25" s="266"/>
      <c r="K25" s="267"/>
      <c r="L25" s="268"/>
      <c r="M25" s="268"/>
    </row>
    <row r="26" spans="1:13" s="49" customFormat="1" ht="39.75" customHeight="1">
      <c r="A26" s="480"/>
      <c r="B26" s="492" t="s">
        <v>292</v>
      </c>
      <c r="C26" s="496"/>
      <c r="D26" s="483"/>
      <c r="E26" s="254"/>
      <c r="F26" s="254"/>
      <c r="G26" s="265"/>
      <c r="H26" s="467"/>
      <c r="I26" s="479"/>
      <c r="J26" s="266"/>
      <c r="K26" s="267"/>
      <c r="L26" s="268"/>
      <c r="M26" s="268"/>
    </row>
    <row r="27" spans="1:13" s="49" customFormat="1" ht="45.75" customHeight="1">
      <c r="A27" s="485"/>
      <c r="B27" s="492" t="s">
        <v>293</v>
      </c>
      <c r="C27" s="486"/>
      <c r="D27" s="483" t="s">
        <v>289</v>
      </c>
      <c r="E27" s="254">
        <v>0</v>
      </c>
      <c r="F27" s="254">
        <v>16935.6</v>
      </c>
      <c r="G27" s="265"/>
      <c r="H27" s="467"/>
      <c r="I27" s="479"/>
      <c r="J27" s="266"/>
      <c r="K27" s="267"/>
      <c r="L27" s="268"/>
      <c r="M27" s="268"/>
    </row>
    <row r="28" spans="1:13" s="49" customFormat="1" ht="42" customHeight="1">
      <c r="A28" s="474">
        <v>5</v>
      </c>
      <c r="B28" s="475" t="s">
        <v>276</v>
      </c>
      <c r="C28" s="497" t="s">
        <v>277</v>
      </c>
      <c r="D28" s="477"/>
      <c r="E28" s="478"/>
      <c r="F28" s="253"/>
      <c r="G28" s="265"/>
      <c r="H28" s="467"/>
      <c r="I28" s="479"/>
      <c r="J28" s="266"/>
      <c r="K28" s="267"/>
      <c r="L28" s="268"/>
      <c r="M28" s="268"/>
    </row>
    <row r="29" spans="1:13" s="49" customFormat="1" ht="54.75" customHeight="1">
      <c r="A29" s="480"/>
      <c r="B29" s="481" t="s">
        <v>294</v>
      </c>
      <c r="C29" s="482"/>
      <c r="D29" s="483"/>
      <c r="E29" s="484"/>
      <c r="F29" s="254"/>
      <c r="G29" s="265"/>
      <c r="H29" s="467"/>
      <c r="I29" s="479"/>
      <c r="J29" s="266"/>
      <c r="K29" s="267"/>
      <c r="L29" s="268"/>
      <c r="M29" s="268"/>
    </row>
    <row r="30" spans="1:13" s="49" customFormat="1" ht="45.75" customHeight="1">
      <c r="A30" s="485"/>
      <c r="B30" s="481" t="s">
        <v>295</v>
      </c>
      <c r="C30" s="486"/>
      <c r="D30" s="487" t="s">
        <v>296</v>
      </c>
      <c r="E30" s="505">
        <f>129130.6+5626.21</f>
        <v>134756.81</v>
      </c>
      <c r="F30" s="506">
        <f>731740.04+31881.91</f>
        <v>763621.9500000001</v>
      </c>
      <c r="G30" s="265"/>
      <c r="H30" s="467"/>
      <c r="I30" s="479"/>
      <c r="J30" s="266"/>
      <c r="K30" s="267"/>
      <c r="L30" s="268"/>
      <c r="M30" s="268"/>
    </row>
    <row r="31" spans="1:10" ht="39.75" customHeight="1">
      <c r="A31" s="474">
        <v>6</v>
      </c>
      <c r="B31" s="475" t="s">
        <v>297</v>
      </c>
      <c r="C31" s="497" t="s">
        <v>277</v>
      </c>
      <c r="D31" s="477"/>
      <c r="E31" s="478"/>
      <c r="F31" s="253"/>
      <c r="H31" s="467"/>
      <c r="J31" s="269"/>
    </row>
    <row r="32" spans="1:8" ht="38.25">
      <c r="A32" s="480"/>
      <c r="B32" s="481" t="s">
        <v>298</v>
      </c>
      <c r="C32" s="482"/>
      <c r="D32" s="483"/>
      <c r="E32" s="484"/>
      <c r="F32" s="254"/>
      <c r="H32" s="467"/>
    </row>
    <row r="33" spans="1:8" ht="45" customHeight="1">
      <c r="A33" s="485"/>
      <c r="B33" s="481" t="s">
        <v>299</v>
      </c>
      <c r="C33" s="486"/>
      <c r="D33" s="487"/>
      <c r="E33" s="488">
        <v>23985</v>
      </c>
      <c r="F33" s="489">
        <v>135915</v>
      </c>
      <c r="H33" s="467"/>
    </row>
    <row r="34" spans="4:8" ht="18.75">
      <c r="D34" s="498"/>
      <c r="E34" s="1"/>
      <c r="F34" s="1"/>
      <c r="H34" s="467"/>
    </row>
    <row r="35" spans="4:11" ht="18.75">
      <c r="D35" s="498"/>
      <c r="E35" s="28"/>
      <c r="F35" s="1"/>
      <c r="K35" s="499"/>
    </row>
    <row r="36" spans="4:6" ht="18.75">
      <c r="D36" s="498"/>
      <c r="E36" s="28"/>
      <c r="F36" s="1"/>
    </row>
    <row r="37" spans="4:6" ht="18.75">
      <c r="D37" s="498"/>
      <c r="E37" s="28"/>
      <c r="F37" s="1"/>
    </row>
    <row r="38" spans="4:6" ht="18.75">
      <c r="D38" s="498"/>
      <c r="E38" s="28"/>
      <c r="F38" s="1"/>
    </row>
    <row r="39" spans="5:6" ht="18.75">
      <c r="E39" s="270"/>
      <c r="F39" s="1"/>
    </row>
    <row r="40" spans="4:6" ht="18.75">
      <c r="D40" s="500"/>
      <c r="E40" s="1"/>
      <c r="F40" s="28"/>
    </row>
    <row r="41" spans="5:6" ht="18.75">
      <c r="E41" s="1"/>
      <c r="F41" s="28"/>
    </row>
    <row r="42" spans="3:6" ht="18.75">
      <c r="C42" s="4"/>
      <c r="D42" s="4"/>
      <c r="E42" s="270"/>
      <c r="F42" s="28"/>
    </row>
    <row r="43" spans="3:6" ht="18.75">
      <c r="C43" s="4"/>
      <c r="D43" s="4"/>
      <c r="E43" s="270"/>
      <c r="F43" s="28"/>
    </row>
    <row r="44" spans="3:11" ht="18.75">
      <c r="C44" s="4"/>
      <c r="D44" s="4"/>
      <c r="E44" s="270"/>
      <c r="F44" s="28"/>
      <c r="K44" s="499"/>
    </row>
    <row r="45" spans="3:6" ht="18.75">
      <c r="C45" s="4"/>
      <c r="D45" s="4"/>
      <c r="E45" s="123"/>
      <c r="F45" s="501"/>
    </row>
    <row r="46" spans="3:6" ht="18.75">
      <c r="C46" s="4"/>
      <c r="D46" s="4"/>
      <c r="E46" s="123"/>
      <c r="F46" s="501"/>
    </row>
    <row r="47" spans="3:6" ht="18.75">
      <c r="C47" s="4"/>
      <c r="D47" s="4"/>
      <c r="E47" s="28"/>
      <c r="F47" s="28"/>
    </row>
    <row r="48" spans="3:6" ht="18.75">
      <c r="C48" s="4"/>
      <c r="D48" s="4"/>
      <c r="E48" s="123"/>
      <c r="F48" s="501"/>
    </row>
    <row r="49" spans="3:6" ht="18.75">
      <c r="C49" s="4"/>
      <c r="D49" s="4"/>
      <c r="E49" s="28"/>
      <c r="F49" s="28"/>
    </row>
    <row r="50" spans="3:6" ht="18.75">
      <c r="C50" s="4"/>
      <c r="D50" s="4"/>
      <c r="E50" s="28"/>
      <c r="F50" s="28"/>
    </row>
    <row r="51" spans="3:6" ht="18.75">
      <c r="C51" s="4"/>
      <c r="D51" s="4"/>
      <c r="E51" s="28"/>
      <c r="F51" s="28"/>
    </row>
    <row r="52" spans="3:6" ht="18.75">
      <c r="C52" s="4"/>
      <c r="D52" s="4"/>
      <c r="E52" s="28"/>
      <c r="F52" s="28"/>
    </row>
    <row r="53" spans="3:6" ht="18.75">
      <c r="C53" s="4"/>
      <c r="D53" s="4"/>
      <c r="E53" s="28"/>
      <c r="F53" s="28"/>
    </row>
    <row r="54" spans="3:6" ht="18.75">
      <c r="C54" s="4"/>
      <c r="D54" s="4"/>
      <c r="E54" s="28"/>
      <c r="F54" s="28"/>
    </row>
    <row r="55" spans="3:6" ht="18.75">
      <c r="C55" s="4"/>
      <c r="D55" s="4"/>
      <c r="E55" s="28"/>
      <c r="F55" s="28"/>
    </row>
    <row r="56" spans="3:6" ht="18.75">
      <c r="C56" s="4"/>
      <c r="D56" s="4"/>
      <c r="E56" s="28"/>
      <c r="F56" s="28"/>
    </row>
    <row r="57" spans="5:6" ht="18.75">
      <c r="E57" s="28"/>
      <c r="F57" s="28"/>
    </row>
    <row r="58" spans="5:6" ht="18.75">
      <c r="E58" s="28"/>
      <c r="F58" s="28"/>
    </row>
    <row r="59" spans="5:6" ht="18.75">
      <c r="E59" s="28"/>
      <c r="F59" s="28"/>
    </row>
    <row r="60" spans="5:6" ht="18.75">
      <c r="E60" s="28"/>
      <c r="F60" s="28"/>
    </row>
    <row r="61" spans="5:6" ht="18.75">
      <c r="E61" s="28"/>
      <c r="F61" s="28"/>
    </row>
    <row r="62" spans="5:6" ht="18.75">
      <c r="E62" s="28"/>
      <c r="F62" s="28"/>
    </row>
    <row r="63" spans="5:6" ht="18.75">
      <c r="E63" s="28"/>
      <c r="F63" s="28"/>
    </row>
    <row r="64" spans="5:6" ht="18.75">
      <c r="E64" s="28"/>
      <c r="F64" s="28"/>
    </row>
    <row r="65" spans="5:6" ht="18.75">
      <c r="E65" s="28"/>
      <c r="F65" s="28"/>
    </row>
    <row r="66" spans="5:6" ht="18.75">
      <c r="E66" s="28"/>
      <c r="F66" s="28"/>
    </row>
    <row r="67" spans="5:6" ht="18.75">
      <c r="E67" s="28"/>
      <c r="F67" s="28"/>
    </row>
    <row r="68" spans="5:6" ht="18.75">
      <c r="E68" s="28"/>
      <c r="F68" s="28"/>
    </row>
    <row r="69" spans="5:6" ht="18.75">
      <c r="E69" s="28"/>
      <c r="F69" s="28"/>
    </row>
    <row r="70" spans="5:6" ht="18.75">
      <c r="E70" s="28"/>
      <c r="F70" s="28"/>
    </row>
    <row r="71" spans="5:6" ht="18.75">
      <c r="E71" s="28"/>
      <c r="F71" s="28"/>
    </row>
    <row r="72" spans="5:6" ht="18.75">
      <c r="E72" s="28"/>
      <c r="F72" s="28"/>
    </row>
    <row r="73" spans="5:6" ht="18.75">
      <c r="E73" s="28"/>
      <c r="F73" s="28"/>
    </row>
    <row r="74" spans="5:6" ht="18.75">
      <c r="E74" s="28"/>
      <c r="F74" s="28"/>
    </row>
    <row r="75" spans="5:6" ht="18.75">
      <c r="E75" s="28"/>
      <c r="F75" s="28"/>
    </row>
    <row r="76" spans="5:6" ht="18.75">
      <c r="E76" s="28"/>
      <c r="F76" s="28"/>
    </row>
    <row r="77" spans="5:6" ht="18.75">
      <c r="E77" s="28"/>
      <c r="F77" s="28"/>
    </row>
    <row r="78" spans="5:6" ht="18.75">
      <c r="E78" s="28"/>
      <c r="F78" s="28"/>
    </row>
    <row r="79" spans="5:6" ht="18.75">
      <c r="E79" s="28"/>
      <c r="F79" s="28"/>
    </row>
    <row r="80" spans="5:6" ht="18.75">
      <c r="E80" s="28"/>
      <c r="F80" s="28"/>
    </row>
    <row r="81" spans="5:6" ht="18.75">
      <c r="E81" s="28"/>
      <c r="F81" s="28"/>
    </row>
    <row r="82" spans="5:6" ht="18.75">
      <c r="E82" s="28"/>
      <c r="F82" s="28"/>
    </row>
    <row r="83" spans="5:6" ht="18.75">
      <c r="E83" s="28"/>
      <c r="F83" s="28"/>
    </row>
    <row r="84" spans="5:6" ht="18.75">
      <c r="E84" s="28"/>
      <c r="F84" s="28"/>
    </row>
    <row r="85" spans="5:6" ht="18.75">
      <c r="E85" s="28"/>
      <c r="F85" s="28"/>
    </row>
    <row r="86" spans="5:6" ht="18.75">
      <c r="E86" s="28"/>
      <c r="F86" s="28"/>
    </row>
    <row r="87" spans="5:6" ht="18.75">
      <c r="E87" s="28"/>
      <c r="F87" s="28"/>
    </row>
    <row r="88" spans="5:6" ht="18.75">
      <c r="E88" s="28"/>
      <c r="F88" s="28"/>
    </row>
    <row r="89" spans="5:6" ht="18.75">
      <c r="E89" s="28"/>
      <c r="F89" s="28"/>
    </row>
    <row r="90" spans="5:6" ht="18.75">
      <c r="E90" s="28"/>
      <c r="F90" s="28"/>
    </row>
    <row r="91" spans="5:6" ht="18.75">
      <c r="E91" s="28"/>
      <c r="F91" s="28"/>
    </row>
    <row r="92" spans="5:6" ht="18.75">
      <c r="E92" s="28"/>
      <c r="F92" s="28"/>
    </row>
    <row r="93" spans="5:6" ht="18.75">
      <c r="E93" s="28"/>
      <c r="F93" s="28"/>
    </row>
    <row r="94" spans="5:6" ht="18.75">
      <c r="E94" s="28"/>
      <c r="F94" s="28"/>
    </row>
    <row r="95" spans="5:6" ht="18.75">
      <c r="E95" s="28"/>
      <c r="F95" s="28"/>
    </row>
    <row r="96" spans="5:6" ht="18.75">
      <c r="E96" s="28"/>
      <c r="F96" s="28"/>
    </row>
    <row r="97" spans="5:6" ht="18.75">
      <c r="E97" s="28"/>
      <c r="F97" s="28"/>
    </row>
    <row r="98" spans="5:6" ht="18.75">
      <c r="E98" s="28"/>
      <c r="F98" s="28"/>
    </row>
    <row r="99" spans="5:6" ht="18.75">
      <c r="E99" s="28"/>
      <c r="F99" s="28"/>
    </row>
    <row r="100" spans="5:6" ht="18.75">
      <c r="E100" s="28"/>
      <c r="F100" s="28"/>
    </row>
    <row r="101" spans="5:6" ht="18.75">
      <c r="E101" s="28"/>
      <c r="F101" s="28"/>
    </row>
    <row r="102" spans="5:6" ht="18.75">
      <c r="E102" s="28"/>
      <c r="F102" s="28"/>
    </row>
    <row r="103" spans="5:6" ht="18.75"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workbookViewId="0" topLeftCell="A1">
      <selection activeCell="H9" sqref="H9"/>
    </sheetView>
  </sheetViews>
  <sheetFormatPr defaultColWidth="9.140625" defaultRowHeight="12.75"/>
  <cols>
    <col min="1" max="1" width="7.421875" style="417" customWidth="1"/>
    <col min="2" max="2" width="8.57421875" style="417" customWidth="1"/>
    <col min="3" max="3" width="7.8515625" style="417" customWidth="1"/>
    <col min="4" max="4" width="16.28125" style="418" customWidth="1"/>
    <col min="5" max="5" width="15.57421875" style="418" customWidth="1"/>
    <col min="6" max="6" width="16.140625" style="418" customWidth="1"/>
    <col min="7" max="7" width="15.28125" style="418" customWidth="1"/>
    <col min="8" max="8" width="14.57421875" style="418" customWidth="1"/>
    <col min="9" max="16384" width="9.140625" style="418" customWidth="1"/>
  </cols>
  <sheetData>
    <row r="2" spans="1:12" ht="18.75">
      <c r="A2" s="594"/>
      <c r="B2" s="595"/>
      <c r="C2" s="595"/>
      <c r="D2" s="596"/>
      <c r="E2" s="596"/>
      <c r="F2" s="596"/>
      <c r="G2" s="596"/>
      <c r="H2" s="596"/>
      <c r="I2" s="596"/>
      <c r="J2" s="596"/>
      <c r="K2" s="596"/>
      <c r="L2" s="596"/>
    </row>
    <row r="3" spans="1:12" ht="18.75">
      <c r="A3" s="594"/>
      <c r="B3" s="595"/>
      <c r="C3" s="595"/>
      <c r="D3" s="596"/>
      <c r="E3" s="596"/>
      <c r="F3" s="596"/>
      <c r="G3" s="596"/>
      <c r="H3" s="596"/>
      <c r="I3" s="596"/>
      <c r="J3" s="596"/>
      <c r="K3" s="596"/>
      <c r="L3" s="596"/>
    </row>
    <row r="4" spans="1:12" ht="18.75">
      <c r="A4" s="594"/>
      <c r="B4" s="595"/>
      <c r="C4" s="595"/>
      <c r="D4" s="596"/>
      <c r="E4" s="596"/>
      <c r="F4" s="596"/>
      <c r="G4" s="596"/>
      <c r="H4" s="596"/>
      <c r="I4" s="596"/>
      <c r="J4" s="596"/>
      <c r="K4" s="596"/>
      <c r="L4" s="596"/>
    </row>
    <row r="5" spans="1:12" ht="12.75">
      <c r="A5" s="595"/>
      <c r="B5" s="595"/>
      <c r="C5" s="595"/>
      <c r="D5" s="596"/>
      <c r="E5" s="596"/>
      <c r="F5" s="596"/>
      <c r="G5" s="596"/>
      <c r="H5" s="596"/>
      <c r="I5" s="596"/>
      <c r="J5" s="596"/>
      <c r="K5" s="596"/>
      <c r="L5" s="596"/>
    </row>
    <row r="6" spans="1:12" s="420" customFormat="1" ht="12.75">
      <c r="A6" s="597"/>
      <c r="B6" s="597"/>
      <c r="C6" s="597"/>
      <c r="D6" s="598"/>
      <c r="E6" s="598"/>
      <c r="F6" s="598"/>
      <c r="G6" s="598"/>
      <c r="H6" s="597"/>
      <c r="I6" s="597"/>
      <c r="J6" s="597"/>
      <c r="K6" s="597"/>
      <c r="L6" s="597"/>
    </row>
    <row r="7" spans="1:12" s="419" customFormat="1" ht="27" customHeight="1">
      <c r="A7" s="599"/>
      <c r="B7" s="599"/>
      <c r="C7" s="597"/>
      <c r="D7" s="600"/>
      <c r="E7" s="600"/>
      <c r="F7" s="600"/>
      <c r="G7" s="600"/>
      <c r="H7" s="601"/>
      <c r="I7" s="602"/>
      <c r="J7" s="602"/>
      <c r="K7" s="603"/>
      <c r="L7" s="602"/>
    </row>
    <row r="8" spans="1:14" s="419" customFormat="1" ht="24" customHeight="1">
      <c r="A8" s="597"/>
      <c r="B8" s="597"/>
      <c r="C8" s="599"/>
      <c r="D8" s="604"/>
      <c r="E8" s="605"/>
      <c r="F8" s="605"/>
      <c r="G8" s="605"/>
      <c r="H8" s="605"/>
      <c r="I8" s="605"/>
      <c r="J8" s="603"/>
      <c r="K8" s="603"/>
      <c r="L8" s="603"/>
      <c r="M8" s="422"/>
      <c r="N8" s="422"/>
    </row>
    <row r="9" spans="1:14" s="419" customFormat="1" ht="25.5" customHeight="1">
      <c r="A9" s="597"/>
      <c r="B9" s="597"/>
      <c r="C9" s="599"/>
      <c r="D9" s="604"/>
      <c r="E9" s="605"/>
      <c r="F9" s="605"/>
      <c r="G9" s="605"/>
      <c r="H9" s="605"/>
      <c r="I9" s="605"/>
      <c r="J9" s="603"/>
      <c r="K9" s="603"/>
      <c r="L9" s="603"/>
      <c r="M9" s="422"/>
      <c r="N9" s="422"/>
    </row>
    <row r="10" spans="1:14" s="419" customFormat="1" ht="27" customHeight="1">
      <c r="A10" s="597"/>
      <c r="B10" s="597"/>
      <c r="C10" s="599"/>
      <c r="D10" s="604"/>
      <c r="E10" s="605"/>
      <c r="F10" s="605"/>
      <c r="G10" s="605"/>
      <c r="H10" s="605"/>
      <c r="I10" s="605"/>
      <c r="J10" s="603"/>
      <c r="K10" s="603"/>
      <c r="L10" s="603"/>
      <c r="M10" s="422"/>
      <c r="N10" s="422"/>
    </row>
    <row r="11" spans="1:14" s="419" customFormat="1" ht="24" customHeight="1">
      <c r="A11" s="597"/>
      <c r="B11" s="597"/>
      <c r="C11" s="599"/>
      <c r="D11" s="605"/>
      <c r="E11" s="605"/>
      <c r="F11" s="605"/>
      <c r="G11" s="605"/>
      <c r="H11" s="605"/>
      <c r="I11" s="605"/>
      <c r="J11" s="603"/>
      <c r="K11" s="603"/>
      <c r="L11" s="603"/>
      <c r="M11" s="422"/>
      <c r="N11" s="422"/>
    </row>
    <row r="12" spans="1:14" s="419" customFormat="1" ht="18.75">
      <c r="A12" s="597"/>
      <c r="B12" s="597"/>
      <c r="C12" s="599"/>
      <c r="D12" s="605"/>
      <c r="E12" s="605"/>
      <c r="F12" s="605"/>
      <c r="G12" s="605"/>
      <c r="H12" s="605"/>
      <c r="I12" s="605"/>
      <c r="J12" s="603"/>
      <c r="K12" s="603"/>
      <c r="L12" s="603"/>
      <c r="M12" s="422"/>
      <c r="N12" s="422"/>
    </row>
    <row r="13" spans="1:14" s="419" customFormat="1" ht="18.75">
      <c r="A13" s="597"/>
      <c r="B13" s="597"/>
      <c r="C13" s="599"/>
      <c r="D13" s="605"/>
      <c r="E13" s="605"/>
      <c r="F13" s="605"/>
      <c r="G13" s="605"/>
      <c r="H13" s="605"/>
      <c r="I13" s="605"/>
      <c r="J13" s="603"/>
      <c r="K13" s="603"/>
      <c r="L13" s="603"/>
      <c r="M13" s="422"/>
      <c r="N13" s="422"/>
    </row>
    <row r="14" spans="1:14" s="419" customFormat="1" ht="18.75">
      <c r="A14" s="597"/>
      <c r="B14" s="597"/>
      <c r="C14" s="599"/>
      <c r="D14" s="605"/>
      <c r="E14" s="605"/>
      <c r="F14" s="605"/>
      <c r="G14" s="605"/>
      <c r="H14" s="605"/>
      <c r="I14" s="605"/>
      <c r="J14" s="603"/>
      <c r="K14" s="603"/>
      <c r="L14" s="603"/>
      <c r="M14" s="422"/>
      <c r="N14" s="422"/>
    </row>
    <row r="15" spans="1:14" s="419" customFormat="1" ht="18.75">
      <c r="A15" s="597"/>
      <c r="B15" s="597"/>
      <c r="C15" s="599"/>
      <c r="D15" s="605"/>
      <c r="E15" s="605"/>
      <c r="F15" s="605"/>
      <c r="G15" s="605"/>
      <c r="H15" s="605"/>
      <c r="I15" s="605"/>
      <c r="J15" s="603"/>
      <c r="K15" s="603"/>
      <c r="L15" s="603"/>
      <c r="M15" s="422"/>
      <c r="N15" s="422"/>
    </row>
    <row r="16" spans="1:14" s="419" customFormat="1" ht="18.75">
      <c r="A16" s="597"/>
      <c r="B16" s="597"/>
      <c r="C16" s="599"/>
      <c r="D16" s="605"/>
      <c r="E16" s="605"/>
      <c r="F16" s="605"/>
      <c r="G16" s="605"/>
      <c r="H16" s="605"/>
      <c r="I16" s="605"/>
      <c r="J16" s="603"/>
      <c r="K16" s="603"/>
      <c r="L16" s="603"/>
      <c r="M16" s="422"/>
      <c r="N16" s="422"/>
    </row>
    <row r="17" spans="1:14" s="419" customFormat="1" ht="18.75">
      <c r="A17" s="597"/>
      <c r="B17" s="597"/>
      <c r="C17" s="599"/>
      <c r="D17" s="605"/>
      <c r="E17" s="605"/>
      <c r="F17" s="605"/>
      <c r="G17" s="605"/>
      <c r="H17" s="605"/>
      <c r="I17" s="605"/>
      <c r="J17" s="603"/>
      <c r="K17" s="603"/>
      <c r="L17" s="603"/>
      <c r="M17" s="422"/>
      <c r="N17" s="422"/>
    </row>
    <row r="18" spans="1:14" s="419" customFormat="1" ht="18.75">
      <c r="A18" s="597"/>
      <c r="B18" s="597"/>
      <c r="C18" s="599"/>
      <c r="D18" s="605"/>
      <c r="E18" s="605"/>
      <c r="F18" s="605"/>
      <c r="G18" s="605"/>
      <c r="H18" s="605"/>
      <c r="I18" s="605"/>
      <c r="J18" s="603"/>
      <c r="K18" s="603"/>
      <c r="L18" s="603"/>
      <c r="M18" s="422"/>
      <c r="N18" s="422"/>
    </row>
    <row r="19" spans="1:14" s="419" customFormat="1" ht="18.75">
      <c r="A19" s="420"/>
      <c r="B19" s="420"/>
      <c r="C19" s="423"/>
      <c r="D19" s="421"/>
      <c r="E19" s="421"/>
      <c r="F19" s="421"/>
      <c r="G19" s="421"/>
      <c r="H19" s="421"/>
      <c r="I19" s="421"/>
      <c r="J19" s="422"/>
      <c r="K19" s="422"/>
      <c r="L19" s="422"/>
      <c r="M19" s="422"/>
      <c r="N19" s="422"/>
    </row>
    <row r="20" spans="1:14" s="419" customFormat="1" ht="18.75">
      <c r="A20" s="420"/>
      <c r="B20" s="420"/>
      <c r="C20" s="423"/>
      <c r="D20" s="421"/>
      <c r="E20" s="421"/>
      <c r="F20" s="421"/>
      <c r="G20" s="421"/>
      <c r="H20" s="421"/>
      <c r="I20" s="421"/>
      <c r="J20" s="422"/>
      <c r="K20" s="422"/>
      <c r="L20" s="422"/>
      <c r="M20" s="422"/>
      <c r="N20" s="422"/>
    </row>
    <row r="21" spans="1:14" s="419" customFormat="1" ht="18.75">
      <c r="A21" s="420"/>
      <c r="B21" s="420"/>
      <c r="C21" s="423"/>
      <c r="D21" s="421"/>
      <c r="E21" s="421"/>
      <c r="F21" s="421"/>
      <c r="G21" s="421"/>
      <c r="H21" s="421"/>
      <c r="I21" s="421"/>
      <c r="J21" s="422"/>
      <c r="K21" s="422"/>
      <c r="L21" s="422"/>
      <c r="M21" s="422"/>
      <c r="N21" s="422"/>
    </row>
    <row r="22" spans="3:14" ht="18.75">
      <c r="C22" s="424"/>
      <c r="D22" s="425"/>
      <c r="E22" s="425"/>
      <c r="F22" s="425"/>
      <c r="G22" s="425"/>
      <c r="H22" s="425"/>
      <c r="I22" s="425"/>
      <c r="J22" s="426"/>
      <c r="K22" s="426"/>
      <c r="L22" s="426"/>
      <c r="M22" s="426"/>
      <c r="N22" s="426"/>
    </row>
    <row r="23" spans="3:14" ht="18.75">
      <c r="C23" s="424"/>
      <c r="D23" s="425"/>
      <c r="E23" s="425"/>
      <c r="F23" s="425"/>
      <c r="G23" s="425"/>
      <c r="H23" s="425"/>
      <c r="I23" s="425"/>
      <c r="J23" s="426"/>
      <c r="K23" s="426"/>
      <c r="L23" s="426"/>
      <c r="M23" s="426"/>
      <c r="N23" s="426"/>
    </row>
    <row r="24" spans="3:14" ht="18.75">
      <c r="C24" s="424"/>
      <c r="D24" s="425"/>
      <c r="E24" s="425"/>
      <c r="F24" s="425"/>
      <c r="G24" s="425"/>
      <c r="H24" s="425"/>
      <c r="I24" s="425"/>
      <c r="J24" s="426"/>
      <c r="K24" s="426"/>
      <c r="L24" s="426"/>
      <c r="M24" s="426"/>
      <c r="N24" s="426"/>
    </row>
    <row r="25" spans="3:14" ht="18.75">
      <c r="C25" s="424"/>
      <c r="D25" s="425"/>
      <c r="E25" s="425"/>
      <c r="F25" s="425"/>
      <c r="G25" s="425"/>
      <c r="H25" s="425"/>
      <c r="I25" s="425"/>
      <c r="J25" s="426"/>
      <c r="K25" s="426"/>
      <c r="L25" s="426"/>
      <c r="M25" s="426"/>
      <c r="N25" s="426"/>
    </row>
    <row r="26" spans="3:14" ht="18.75">
      <c r="C26" s="424"/>
      <c r="D26" s="425"/>
      <c r="E26" s="425"/>
      <c r="F26" s="425"/>
      <c r="G26" s="425"/>
      <c r="H26" s="425"/>
      <c r="I26" s="425"/>
      <c r="J26" s="426"/>
      <c r="K26" s="426"/>
      <c r="L26" s="426"/>
      <c r="M26" s="426"/>
      <c r="N26" s="426"/>
    </row>
    <row r="27" spans="3:14" ht="18.75">
      <c r="C27" s="424"/>
      <c r="D27" s="425"/>
      <c r="E27" s="425"/>
      <c r="F27" s="425"/>
      <c r="G27" s="425"/>
      <c r="H27" s="425"/>
      <c r="I27" s="425"/>
      <c r="J27" s="426"/>
      <c r="K27" s="426"/>
      <c r="L27" s="426"/>
      <c r="M27" s="426"/>
      <c r="N27" s="426"/>
    </row>
    <row r="28" spans="4:14" ht="12.75"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</row>
    <row r="29" spans="4:14" ht="12.75"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</row>
    <row r="30" spans="4:14" ht="12.75"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</row>
    <row r="31" spans="4:14" ht="12.75"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</row>
    <row r="32" spans="4:14" ht="12.75"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4:14" ht="12.75"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</row>
    <row r="34" spans="4:14" ht="12.75"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</row>
    <row r="35" spans="4:14" ht="12.75"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</row>
    <row r="36" spans="4:14" ht="12.75"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</row>
    <row r="37" spans="4:14" ht="12.75"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</row>
    <row r="38" spans="4:14" ht="12.75"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</row>
    <row r="39" spans="4:14" ht="12.75"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</row>
    <row r="40" spans="4:14" ht="12.75"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</row>
    <row r="41" spans="4:14" ht="12.75"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</row>
    <row r="42" spans="4:14" ht="12.75"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</row>
    <row r="43" spans="4:14" ht="12.75"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</row>
    <row r="44" spans="4:14" ht="12.75"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</row>
    <row r="45" spans="4:14" ht="12.75"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D16"/>
  <sheetViews>
    <sheetView workbookViewId="0" topLeftCell="A1">
      <selection activeCell="D16" sqref="D16"/>
    </sheetView>
  </sheetViews>
  <sheetFormatPr defaultColWidth="9.140625" defaultRowHeight="12.75"/>
  <cols>
    <col min="2" max="2" width="21.57421875" style="0" customWidth="1"/>
    <col min="3" max="3" width="23.7109375" style="416" customWidth="1"/>
    <col min="4" max="4" width="22.140625" style="343" customWidth="1"/>
    <col min="5" max="5" width="18.8515625" style="343" customWidth="1"/>
    <col min="6" max="6" width="28.140625" style="0" customWidth="1"/>
  </cols>
  <sheetData>
    <row r="4" spans="2:4" ht="18">
      <c r="B4" s="606"/>
      <c r="C4" s="607"/>
      <c r="D4" s="608"/>
    </row>
    <row r="5" spans="2:4" ht="18">
      <c r="B5" s="606"/>
      <c r="C5" s="607"/>
      <c r="D5" s="608"/>
    </row>
    <row r="6" spans="2:4" ht="18">
      <c r="B6" s="606"/>
      <c r="C6" s="607"/>
      <c r="D6" s="608"/>
    </row>
    <row r="7" spans="2:4" ht="18">
      <c r="B7" s="606"/>
      <c r="C7" s="609"/>
      <c r="D7" s="608"/>
    </row>
    <row r="8" spans="2:4" ht="18">
      <c r="B8" s="606"/>
      <c r="C8" s="609"/>
      <c r="D8" s="608"/>
    </row>
    <row r="9" spans="2:4" ht="18">
      <c r="B9" s="606"/>
      <c r="C9" s="609"/>
      <c r="D9" s="608"/>
    </row>
    <row r="10" spans="2:4" ht="18">
      <c r="B10" s="610"/>
      <c r="C10" s="611"/>
      <c r="D10" s="608"/>
    </row>
    <row r="11" spans="2:4" ht="18">
      <c r="B11" s="606"/>
      <c r="C11" s="609"/>
      <c r="D11" s="608"/>
    </row>
    <row r="12" ht="18">
      <c r="C12" s="415"/>
    </row>
    <row r="13" ht="18">
      <c r="C13" s="415"/>
    </row>
    <row r="14" ht="18">
      <c r="C14" s="415"/>
    </row>
    <row r="15" ht="18">
      <c r="C15" s="415"/>
    </row>
    <row r="16" ht="18">
      <c r="C16" s="41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2015-03-17T08:01:14Z</cp:lastPrinted>
  <dcterms:created xsi:type="dcterms:W3CDTF">2009-03-04T08:33:11Z</dcterms:created>
  <dcterms:modified xsi:type="dcterms:W3CDTF">2015-03-17T08:24:52Z</dcterms:modified>
  <cp:category/>
  <cp:version/>
  <cp:contentType/>
  <cp:contentStatus/>
</cp:coreProperties>
</file>