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Załącznik nr 2" sheetId="1" r:id="rId1"/>
  </sheets>
  <definedNames>
    <definedName name="_xlnm.Print_Titles" localSheetId="0">'Załącznik nr 2'!$B:$B,'Załącznik nr 2'!$8:$11</definedName>
  </definedNames>
  <calcPr fullCalcOnLoad="1"/>
</workbook>
</file>

<file path=xl/sharedStrings.xml><?xml version="1.0" encoding="utf-8"?>
<sst xmlns="http://schemas.openxmlformats.org/spreadsheetml/2006/main" count="129" uniqueCount="97">
  <si>
    <t>Lp</t>
  </si>
  <si>
    <t xml:space="preserve">Nazwa i cel </t>
  </si>
  <si>
    <t>okres realizacji</t>
  </si>
  <si>
    <t>łączne nakłady finansowe</t>
  </si>
  <si>
    <t>(w wierszu program/umowa)</t>
  </si>
  <si>
    <t>od</t>
  </si>
  <si>
    <t>do</t>
  </si>
  <si>
    <t xml:space="preserve"> - wydatki bieżące</t>
  </si>
  <si>
    <t xml:space="preserve"> - wydatki majątkowe</t>
  </si>
  <si>
    <t xml:space="preserve"> - wydatki bieżące </t>
  </si>
  <si>
    <t>Urząd Miejski w Koninie</t>
  </si>
  <si>
    <t>Wieloletnie przedsięwzięcia finansowe miasta Konina</t>
  </si>
  <si>
    <t>Limit zobowiązań</t>
  </si>
  <si>
    <t>Wydatki na przedsięwzięcia-ogółem (1.1.+1.2.+1.3.) z tego</t>
  </si>
  <si>
    <t>1.</t>
  </si>
  <si>
    <t>1.a</t>
  </si>
  <si>
    <t>1.b</t>
  </si>
  <si>
    <t>1.1.</t>
  </si>
  <si>
    <t>- wydatki majątkowe</t>
  </si>
  <si>
    <t>1.2.</t>
  </si>
  <si>
    <t>Wydatki na programy, projekty lub zadania związane z umowami partnerstwa publiczno-prywatnego z tego:</t>
  </si>
  <si>
    <t>1.2.1.</t>
  </si>
  <si>
    <t>1.2.2.</t>
  </si>
  <si>
    <t>Wydatki na programy, projekty lub zadania pozostałe (inne niż wymienione w pkt 1.1. i 1.2.), z tego</t>
  </si>
  <si>
    <t>1.3.1.</t>
  </si>
  <si>
    <t>1.3.1.2</t>
  </si>
  <si>
    <t>1.3.1.5</t>
  </si>
  <si>
    <t>1.3.1.7</t>
  </si>
  <si>
    <t>1.3.1.8</t>
  </si>
  <si>
    <t>1.3.1.11</t>
  </si>
  <si>
    <t>1.3.2.</t>
  </si>
  <si>
    <t>1.3.2.1</t>
  </si>
  <si>
    <t>1.3.</t>
  </si>
  <si>
    <t>jednostka odpowiedzialna lub koordynująca program</t>
  </si>
  <si>
    <t>1.1.1</t>
  </si>
  <si>
    <t>Wydatki na programy, projekty lub zadania związane z programami realizowanymi z udziałem środków, o których mowa w art. 5 ust. 1 pkt 2 i 3                                     z tego:</t>
  </si>
  <si>
    <t xml:space="preserve">Bankowa obsługa budżetu Miasta Konina i podległych jednostek organizacyjnych (dz. 750 r. 75023). </t>
  </si>
  <si>
    <t xml:space="preserve">Zarządzanie nieruchomościami zabudowanymi budynkami komunalnymi mieszkalnymi i lokalami mieszkalnymi stanowiącymi własność Miasta Konin w budynkach komunalnych i Wspólnot Mieszkaniowych oraz lokalami mieszkalnymi Miasta w zasobach Konińskiej Spółdzielni Mieszkaniowej (KSM) posiadającymi spółdzielcze własnościowe prawo do lokalu mieszkalnego (dz. 700 r. 70005). </t>
  </si>
  <si>
    <t xml:space="preserve">Wynajem, z prawem do podnajmu, lokali mieszkalnych od innych właścicieli zasobów mieszkaniowych celem realizacji zadań wynikających z ustawy o ochronie praw lokatorów mieszkaniowym zasobie gminy i o zmianie Kodeksu cywilnego (dz. 700 r. 70005). </t>
  </si>
  <si>
    <t xml:space="preserve">Odszkodowanie za bezumowne korzystanie z gruntu (dz.700 r. 70005). </t>
  </si>
  <si>
    <t>Świadczenie usług dystrybucji energii elektrycznej dla sygnalizacji świetlnych, oświetlenia ulic, przepompowni i osadników wód deszczowych (dz. 900 r.90015, 90095).</t>
  </si>
  <si>
    <t>Oczyszczanie Miasta Konina (dz. 900 r. 90003).</t>
  </si>
  <si>
    <t>Zarządzanie energią w budynkach użyteczności publicznej w Koninie (dz. 801 r. 80195).</t>
  </si>
  <si>
    <t>Realizacja Programu Profilaktyki Zakażeń Wirusem HPV w mieście Koninie na lata 2014-2017 (dz. 851 r. 85149).</t>
  </si>
  <si>
    <t>Program wspierania Przedsiębiorczości w Koninie na lata 2014-2016 (dz. 853 r. 85395).</t>
  </si>
  <si>
    <t>Opłata dzierżawna za korzystanie z gruntów Skarbu Państwa w zarządzie Państwowego Gospodarstwa Leśnego- Lasy Państwowe (dz. 700 r. 70005).</t>
  </si>
  <si>
    <t xml:space="preserve">Nabycie nieruchomości gruntowych (dz. 700 r. 70005). </t>
  </si>
  <si>
    <t xml:space="preserve">Budowa drogi - łącznik od ul. Przemysłowej do ul. Kleczewskiej w Koninie (dz. 600 r. 60015). </t>
  </si>
  <si>
    <t>Budowa wiaduktu drogowego w km 202,860 linii kolejowej E 20 (dz. 600 r. 60015).</t>
  </si>
  <si>
    <t>Opłata za korzystanie z nieruchomości PAK KWB Konin S.A. związanej z przebiegiem sieci kanalizacji deszczowej (dz.700 r. 70005).</t>
  </si>
  <si>
    <t>Załącznik nr 2</t>
  </si>
  <si>
    <t>Rady Miasta Konina</t>
  </si>
  <si>
    <t>Limit wydatków w poszczególnych latach</t>
  </si>
  <si>
    <t xml:space="preserve">Utrzymanie szaletów miejskich na terenie miasta Konina (dz. 900 r. 90095). </t>
  </si>
  <si>
    <t>1.3.1.13</t>
  </si>
  <si>
    <t>Prowadzenie schroniska dla bezdomnych zwierząt w Koninie (dz. 900 r. 90013).</t>
  </si>
  <si>
    <t>Realizacja Programu opieki nad zwierzętami bezdomnymi oraz zapobieganie bezdomności zwierząt na terenie miasta Konina (dz. 900 r. 90013).</t>
  </si>
  <si>
    <t>Urządzanie, pielęgnacja i porządkowanie terenów zieleni wraz z prowadzeniem i ochroną Mini ZOO (dz. 900 r. 90004).</t>
  </si>
  <si>
    <t>1.3.1.21</t>
  </si>
  <si>
    <t>1.3.1.22</t>
  </si>
  <si>
    <t>Konwojowanie gotówki z kas Urzędu Miejskiego w Koninie do banku (dz. 750 r. 75023).</t>
  </si>
  <si>
    <t>Wykonanie i dostawa dokumentów komunikacyjnych (dz. 750 r.75020).</t>
  </si>
  <si>
    <t xml:space="preserve">Gospodarowanie odpadami komunalnymi przez gminę (dz. 900 rozdz. 90002). </t>
  </si>
  <si>
    <t>1.3.2.5</t>
  </si>
  <si>
    <t>Nowy przebieg drogi krajowej nr 25 w Koninie - etap II (dz. 600 r. 60015).</t>
  </si>
  <si>
    <t>1.1.2</t>
  </si>
  <si>
    <t xml:space="preserve">Utrzymanie ciągłości funkcjonowania systemów informatycznych - dostęp do internetu (dz. 750 r. 75023). </t>
  </si>
  <si>
    <t xml:space="preserve">Wykonanie auditów pośrednich w nadzorze i auditu odnowieniowego w zakresie nadzoru nad Systemem Zarządzania Jakością w Urzędzie Miejskim w Koninie (dz. 750 rozdz. 75023). </t>
  </si>
  <si>
    <t>Prowadzenie Ośrodka Rehabilitacyjno-Edukacyjno-Wychowawczego i Punktu Rehabilitacyjnego (dz. 852 r. 85295).</t>
  </si>
  <si>
    <t>1.3.1.1</t>
  </si>
  <si>
    <t>1.3.1.3</t>
  </si>
  <si>
    <t>1.3.1.4</t>
  </si>
  <si>
    <t>1.3.1.6</t>
  </si>
  <si>
    <t>1.3.1.9</t>
  </si>
  <si>
    <t>1.3.1.10</t>
  </si>
  <si>
    <t>1.3.1.12</t>
  </si>
  <si>
    <t>1.3.1.14</t>
  </si>
  <si>
    <t>1.3.1.15</t>
  </si>
  <si>
    <t>1.3.1.16</t>
  </si>
  <si>
    <t>1.3.1.17</t>
  </si>
  <si>
    <t>1.3.1.18</t>
  </si>
  <si>
    <t>1.3.1.19</t>
  </si>
  <si>
    <t>1.3.1.20</t>
  </si>
  <si>
    <t>1.3.1.23</t>
  </si>
  <si>
    <t>1.3.2.2</t>
  </si>
  <si>
    <t>1.3.2.3</t>
  </si>
  <si>
    <t>1.3.2.4</t>
  </si>
  <si>
    <t>Program wspierania Przedsiębiorczości w Koninie na lata 2014-2016 (wniesienie wkładu dz. 853 r. 85395).</t>
  </si>
  <si>
    <t>Organizacja cyklicznych koncertów z cyklu "Muzyka w ratuszu - Prezydent zaprasza" (dz. 921 r. 92195).</t>
  </si>
  <si>
    <t>Organizacja imprez kulturalnych dla mieszkańców Konina (dz.921 r. 92195).</t>
  </si>
  <si>
    <t xml:space="preserve">do Uchwały nr           </t>
  </si>
  <si>
    <t>1.3.1.24</t>
  </si>
  <si>
    <t>Utworzenie grupy zakupowej energii elektrycznej dla jednostek organizacyjnych Miasta Konina-III edycja.</t>
  </si>
  <si>
    <t xml:space="preserve">z dnia 25 marca 2015 roku                                       </t>
  </si>
  <si>
    <t>Administrowaniem Ośrodkiem Wypoczynkowym w Gosławicach</t>
  </si>
  <si>
    <t>MOSiR w Koninie</t>
  </si>
  <si>
    <t>1.3.1.25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</si>
</sst>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#,##0.000000"/>
    <numFmt numFmtId="170" formatCode="[$-415]d\ mmmm\ yyyy"/>
    <numFmt numFmtId="171" formatCode="#,##0.0"/>
    <numFmt numFmtId="172" formatCode="#,##0.000"/>
    <numFmt numFmtId="173" formatCode="#,##0.000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indexed="63"/>
      <name val="Bookman Old Style"/>
      <family val="1"/>
    </font>
    <font>
      <i/>
      <sz val="9"/>
      <color indexed="8"/>
      <name val="Bookman Old Style"/>
      <family val="1"/>
    </font>
    <font>
      <b/>
      <sz val="9"/>
      <name val="Bookman Old Style"/>
      <family val="1"/>
    </font>
    <font>
      <b/>
      <sz val="14"/>
      <name val="Times New Roman"/>
      <family val="1"/>
    </font>
    <font>
      <sz val="9"/>
      <name val="Bookman Old Style"/>
      <family val="1"/>
    </font>
    <font>
      <sz val="6"/>
      <color indexed="8"/>
      <name val="Bookman Old Style"/>
      <family val="1"/>
    </font>
    <font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i/>
      <sz val="7"/>
      <color indexed="8"/>
      <name val="Bookman Old Style"/>
      <family val="1"/>
    </font>
    <font>
      <b/>
      <sz val="9"/>
      <color indexed="63"/>
      <name val="Bookman Old Style"/>
      <family val="1"/>
    </font>
    <font>
      <i/>
      <sz val="9"/>
      <name val="Bookman Old Style"/>
      <family val="1"/>
    </font>
    <font>
      <b/>
      <sz val="8"/>
      <color indexed="8"/>
      <name val="Bookman Old Style"/>
      <family val="1"/>
    </font>
    <font>
      <b/>
      <sz val="6"/>
      <color indexed="8"/>
      <name val="Bookman Old Style"/>
      <family val="1"/>
    </font>
    <font>
      <sz val="6"/>
      <name val="Bookman Old Style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color indexed="8"/>
      <name val="Bookman Old Style"/>
      <family val="1"/>
    </font>
    <font>
      <sz val="8"/>
      <name val="Bookman Old Style"/>
      <family val="1"/>
    </font>
    <font>
      <b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 vertical="center"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center" wrapText="1"/>
    </xf>
    <xf numFmtId="0" fontId="16" fillId="0" borderId="10" xfId="44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" fontId="23" fillId="0" borderId="10" xfId="0" applyNumberFormat="1" applyFont="1" applyFill="1" applyBorder="1" applyAlignment="1">
      <alignment horizontal="right" vertical="center" wrapText="1"/>
    </xf>
    <xf numFmtId="4" fontId="23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4" fontId="24" fillId="0" borderId="10" xfId="0" applyNumberFormat="1" applyFont="1" applyFill="1" applyBorder="1" applyAlignment="1">
      <alignment vertical="center"/>
    </xf>
    <xf numFmtId="4" fontId="13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0" fontId="5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7" fillId="0" borderId="10" xfId="44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0"/>
  <sheetViews>
    <sheetView tabSelected="1" zoomScalePageLayoutView="0" workbookViewId="0" topLeftCell="A1">
      <pane ySplit="3615" topLeftCell="A46" activePane="bottomLeft" state="split"/>
      <selection pane="topLeft" activeCell="A1" sqref="A1"/>
      <selection pane="bottomLeft" activeCell="I52" sqref="I52"/>
    </sheetView>
  </sheetViews>
  <sheetFormatPr defaultColWidth="9.140625" defaultRowHeight="12.75"/>
  <cols>
    <col min="1" max="1" width="5.28125" style="22" customWidth="1"/>
    <col min="2" max="2" width="16.421875" style="1" customWidth="1"/>
    <col min="3" max="3" width="14.140625" style="2" customWidth="1"/>
    <col min="4" max="5" width="5.00390625" style="1" customWidth="1"/>
    <col min="6" max="6" width="13.57421875" style="1" customWidth="1"/>
    <col min="7" max="7" width="12.8515625" style="1" customWidth="1"/>
    <col min="8" max="8" width="12.421875" style="1" customWidth="1"/>
    <col min="9" max="9" width="12.7109375" style="1" customWidth="1"/>
    <col min="10" max="10" width="12.140625" style="1" customWidth="1"/>
    <col min="11" max="12" width="11.8515625" style="1" customWidth="1"/>
    <col min="13" max="13" width="12.8515625" style="1" customWidth="1"/>
    <col min="14" max="14" width="15.7109375" style="1" customWidth="1"/>
    <col min="15" max="15" width="12.421875" style="1" customWidth="1"/>
    <col min="16" max="16" width="11.7109375" style="1" bestFit="1" customWidth="1"/>
    <col min="17" max="17" width="12.7109375" style="1" bestFit="1" customWidth="1"/>
    <col min="18" max="20" width="11.7109375" style="1" bestFit="1" customWidth="1"/>
    <col min="21" max="16384" width="9.140625" style="1" customWidth="1"/>
  </cols>
  <sheetData>
    <row r="1" ht="18.75">
      <c r="G1" s="33" t="s">
        <v>50</v>
      </c>
    </row>
    <row r="2" ht="15.75">
      <c r="G2" s="34" t="s">
        <v>90</v>
      </c>
    </row>
    <row r="3" ht="15.75">
      <c r="G3" s="34" t="s">
        <v>51</v>
      </c>
    </row>
    <row r="4" ht="15.75">
      <c r="G4" s="34" t="s">
        <v>93</v>
      </c>
    </row>
    <row r="6" spans="2:6" ht="18.75">
      <c r="B6" s="7" t="s">
        <v>11</v>
      </c>
      <c r="C6" s="7"/>
      <c r="D6" s="7"/>
      <c r="E6" s="7"/>
      <c r="F6" s="7"/>
    </row>
    <row r="8" spans="1:13" s="6" customFormat="1" ht="27.75" customHeight="1">
      <c r="A8" s="61" t="s">
        <v>0</v>
      </c>
      <c r="B8" s="61" t="s">
        <v>1</v>
      </c>
      <c r="C8" s="62" t="s">
        <v>33</v>
      </c>
      <c r="D8" s="63" t="s">
        <v>2</v>
      </c>
      <c r="E8" s="63"/>
      <c r="F8" s="58" t="s">
        <v>3</v>
      </c>
      <c r="G8" s="65" t="s">
        <v>52</v>
      </c>
      <c r="H8" s="66"/>
      <c r="I8" s="66"/>
      <c r="J8" s="66"/>
      <c r="K8" s="66"/>
      <c r="L8" s="67"/>
      <c r="M8" s="70" t="s">
        <v>12</v>
      </c>
    </row>
    <row r="9" spans="1:13" s="6" customFormat="1" ht="18.75" customHeight="1">
      <c r="A9" s="61"/>
      <c r="B9" s="61"/>
      <c r="C9" s="62"/>
      <c r="D9" s="64" t="s">
        <v>4</v>
      </c>
      <c r="E9" s="64"/>
      <c r="F9" s="59"/>
      <c r="G9" s="63"/>
      <c r="H9" s="63"/>
      <c r="I9" s="65"/>
      <c r="J9" s="28"/>
      <c r="K9" s="28"/>
      <c r="L9" s="28"/>
      <c r="M9" s="70"/>
    </row>
    <row r="10" spans="1:13" ht="11.25" customHeight="1">
      <c r="A10" s="61"/>
      <c r="B10" s="61"/>
      <c r="C10" s="62"/>
      <c r="D10" s="8" t="s">
        <v>5</v>
      </c>
      <c r="E10" s="8" t="s">
        <v>6</v>
      </c>
      <c r="F10" s="60"/>
      <c r="G10" s="8">
        <v>2015</v>
      </c>
      <c r="H10" s="8">
        <v>2016</v>
      </c>
      <c r="I10" s="8">
        <v>2017</v>
      </c>
      <c r="J10" s="8">
        <v>2018</v>
      </c>
      <c r="K10" s="8">
        <v>2019</v>
      </c>
      <c r="L10" s="8">
        <v>2020</v>
      </c>
      <c r="M10" s="70"/>
    </row>
    <row r="11" spans="1:13" s="21" customFormat="1" ht="13.5">
      <c r="A11" s="23">
        <v>1</v>
      </c>
      <c r="B11" s="18">
        <v>2</v>
      </c>
      <c r="C11" s="18">
        <v>3</v>
      </c>
      <c r="D11" s="19">
        <v>4</v>
      </c>
      <c r="E11" s="19">
        <v>5</v>
      </c>
      <c r="F11" s="20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25">
        <v>13</v>
      </c>
    </row>
    <row r="12" spans="1:13" ht="16.5" customHeight="1">
      <c r="A12" s="29" t="s">
        <v>14</v>
      </c>
      <c r="B12" s="57" t="s">
        <v>13</v>
      </c>
      <c r="C12" s="57"/>
      <c r="D12" s="57"/>
      <c r="E12" s="57"/>
      <c r="F12" s="9">
        <f aca="true" t="shared" si="0" ref="F12:M12">+F13+F14</f>
        <v>88071667.69999999</v>
      </c>
      <c r="G12" s="9">
        <f t="shared" si="0"/>
        <v>22807944.35</v>
      </c>
      <c r="H12" s="9">
        <f t="shared" si="0"/>
        <v>38012962.53</v>
      </c>
      <c r="I12" s="37">
        <f t="shared" si="0"/>
        <v>13287005.8</v>
      </c>
      <c r="J12" s="9">
        <f t="shared" si="0"/>
        <v>3673325.34</v>
      </c>
      <c r="K12" s="9">
        <f t="shared" si="0"/>
        <v>3681130.96</v>
      </c>
      <c r="L12" s="9">
        <f t="shared" si="0"/>
        <v>3660000</v>
      </c>
      <c r="M12" s="9">
        <f t="shared" si="0"/>
        <v>79272598.38</v>
      </c>
    </row>
    <row r="13" spans="1:13" ht="14.25" customHeight="1">
      <c r="A13" s="30" t="s">
        <v>15</v>
      </c>
      <c r="B13" s="57" t="s">
        <v>7</v>
      </c>
      <c r="C13" s="57"/>
      <c r="D13" s="57"/>
      <c r="E13" s="57"/>
      <c r="F13" s="10">
        <f aca="true" t="shared" si="1" ref="F13:M13">F16+F22</f>
        <v>46542353.019999996</v>
      </c>
      <c r="G13" s="10">
        <f t="shared" si="1"/>
        <v>12347944.35</v>
      </c>
      <c r="H13" s="10">
        <f t="shared" si="1"/>
        <v>20288647.85</v>
      </c>
      <c r="I13" s="10">
        <f t="shared" si="1"/>
        <v>11157005.8</v>
      </c>
      <c r="J13" s="10">
        <f t="shared" si="1"/>
        <v>13325.34</v>
      </c>
      <c r="K13" s="10">
        <f t="shared" si="1"/>
        <v>11130.96</v>
      </c>
      <c r="L13" s="10">
        <f t="shared" si="1"/>
        <v>0</v>
      </c>
      <c r="M13" s="10">
        <f t="shared" si="1"/>
        <v>37968283.7</v>
      </c>
    </row>
    <row r="14" spans="1:16" ht="14.25" customHeight="1">
      <c r="A14" s="30" t="s">
        <v>16</v>
      </c>
      <c r="B14" s="57" t="s">
        <v>8</v>
      </c>
      <c r="C14" s="57"/>
      <c r="D14" s="57"/>
      <c r="E14" s="57"/>
      <c r="F14" s="10">
        <f aca="true" t="shared" si="2" ref="F14:M14">F17+F20+F48</f>
        <v>41529314.68</v>
      </c>
      <c r="G14" s="10">
        <f t="shared" si="2"/>
        <v>10460000</v>
      </c>
      <c r="H14" s="10">
        <f t="shared" si="2"/>
        <v>17724314.68</v>
      </c>
      <c r="I14" s="10">
        <f t="shared" si="2"/>
        <v>2130000</v>
      </c>
      <c r="J14" s="10">
        <f t="shared" si="2"/>
        <v>3660000</v>
      </c>
      <c r="K14" s="10">
        <f t="shared" si="2"/>
        <v>3670000</v>
      </c>
      <c r="L14" s="10">
        <f t="shared" si="2"/>
        <v>3660000</v>
      </c>
      <c r="M14" s="10">
        <f t="shared" si="2"/>
        <v>41304314.68</v>
      </c>
      <c r="P14" s="5"/>
    </row>
    <row r="15" spans="1:15" ht="64.5" customHeight="1">
      <c r="A15" s="30" t="s">
        <v>17</v>
      </c>
      <c r="B15" s="56" t="s">
        <v>35</v>
      </c>
      <c r="C15" s="56"/>
      <c r="D15" s="56"/>
      <c r="E15" s="56"/>
      <c r="F15" s="9">
        <f>F16+F17</f>
        <v>0</v>
      </c>
      <c r="G15" s="9">
        <f aca="true" t="shared" si="3" ref="G15:M15">G16+G17</f>
        <v>0</v>
      </c>
      <c r="H15" s="9">
        <f t="shared" si="3"/>
        <v>0</v>
      </c>
      <c r="I15" s="9">
        <f t="shared" si="3"/>
        <v>0</v>
      </c>
      <c r="J15" s="9">
        <f t="shared" si="3"/>
        <v>0</v>
      </c>
      <c r="K15" s="9">
        <f t="shared" si="3"/>
        <v>0</v>
      </c>
      <c r="L15" s="9">
        <f t="shared" si="3"/>
        <v>0</v>
      </c>
      <c r="M15" s="9">
        <f t="shared" si="3"/>
        <v>0</v>
      </c>
      <c r="O15" s="5"/>
    </row>
    <row r="16" spans="1:15" ht="15.75" customHeight="1">
      <c r="A16" s="31" t="s">
        <v>34</v>
      </c>
      <c r="B16" s="57" t="s">
        <v>9</v>
      </c>
      <c r="C16" s="57"/>
      <c r="D16" s="57"/>
      <c r="E16" s="57"/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O16" s="5"/>
    </row>
    <row r="17" spans="1:15" ht="15.75" customHeight="1">
      <c r="A17" s="31" t="s">
        <v>65</v>
      </c>
      <c r="B17" s="68" t="s">
        <v>8</v>
      </c>
      <c r="C17" s="68"/>
      <c r="D17" s="68"/>
      <c r="E17" s="68"/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O17" s="5"/>
    </row>
    <row r="18" spans="1:15" s="3" customFormat="1" ht="41.25" customHeight="1">
      <c r="A18" s="30" t="s">
        <v>19</v>
      </c>
      <c r="B18" s="56" t="s">
        <v>20</v>
      </c>
      <c r="C18" s="56"/>
      <c r="D18" s="56"/>
      <c r="E18" s="56"/>
      <c r="F18" s="13">
        <f aca="true" t="shared" si="4" ref="F18:M18">+F19+F20</f>
        <v>0</v>
      </c>
      <c r="G18" s="13">
        <f t="shared" si="4"/>
        <v>0</v>
      </c>
      <c r="H18" s="13">
        <f t="shared" si="4"/>
        <v>0</v>
      </c>
      <c r="I18" s="13">
        <f t="shared" si="4"/>
        <v>0</v>
      </c>
      <c r="J18" s="13"/>
      <c r="K18" s="13"/>
      <c r="L18" s="13"/>
      <c r="M18" s="13">
        <f t="shared" si="4"/>
        <v>0</v>
      </c>
      <c r="N18" s="27"/>
      <c r="O18" s="17"/>
    </row>
    <row r="19" spans="1:15" s="3" customFormat="1" ht="14.25" customHeight="1">
      <c r="A19" s="30" t="s">
        <v>21</v>
      </c>
      <c r="B19" s="68" t="s">
        <v>7</v>
      </c>
      <c r="C19" s="68"/>
      <c r="D19" s="68"/>
      <c r="E19" s="68"/>
      <c r="F19" s="12">
        <v>0</v>
      </c>
      <c r="G19" s="12"/>
      <c r="H19" s="12"/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27"/>
      <c r="O19" s="17"/>
    </row>
    <row r="20" spans="1:15" s="3" customFormat="1" ht="12.75" customHeight="1">
      <c r="A20" s="30" t="s">
        <v>22</v>
      </c>
      <c r="B20" s="68" t="s">
        <v>8</v>
      </c>
      <c r="C20" s="68"/>
      <c r="D20" s="68"/>
      <c r="E20" s="68"/>
      <c r="F20" s="12">
        <v>0</v>
      </c>
      <c r="G20" s="12"/>
      <c r="H20" s="12"/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27"/>
      <c r="O20" s="17"/>
    </row>
    <row r="21" spans="1:15" s="2" customFormat="1" ht="42" customHeight="1">
      <c r="A21" s="30" t="s">
        <v>32</v>
      </c>
      <c r="B21" s="56" t="s">
        <v>23</v>
      </c>
      <c r="C21" s="56"/>
      <c r="D21" s="56"/>
      <c r="E21" s="56"/>
      <c r="F21" s="13">
        <f aca="true" t="shared" si="5" ref="F21:M21">F22+F48</f>
        <v>88071667.69999999</v>
      </c>
      <c r="G21" s="13">
        <f t="shared" si="5"/>
        <v>22807944.35</v>
      </c>
      <c r="H21" s="13">
        <f t="shared" si="5"/>
        <v>38012962.53</v>
      </c>
      <c r="I21" s="36">
        <f t="shared" si="5"/>
        <v>13287005.8</v>
      </c>
      <c r="J21" s="13">
        <f t="shared" si="5"/>
        <v>3673325.34</v>
      </c>
      <c r="K21" s="13">
        <f t="shared" si="5"/>
        <v>3681130.96</v>
      </c>
      <c r="L21" s="13">
        <f t="shared" si="5"/>
        <v>3660000</v>
      </c>
      <c r="M21" s="13">
        <f t="shared" si="5"/>
        <v>79272598.38</v>
      </c>
      <c r="N21" s="27"/>
      <c r="O21" s="17"/>
    </row>
    <row r="22" spans="1:15" s="2" customFormat="1" ht="16.5" customHeight="1">
      <c r="A22" s="31" t="s">
        <v>24</v>
      </c>
      <c r="B22" s="69" t="s">
        <v>7</v>
      </c>
      <c r="C22" s="69"/>
      <c r="D22" s="69"/>
      <c r="E22" s="69"/>
      <c r="F22" s="12">
        <f>SUM(F23:F47)</f>
        <v>46542353.019999996</v>
      </c>
      <c r="G22" s="12">
        <f aca="true" t="shared" si="6" ref="G22:M22">SUM(G23:G47)</f>
        <v>12347944.35</v>
      </c>
      <c r="H22" s="12">
        <f t="shared" si="6"/>
        <v>20288647.85</v>
      </c>
      <c r="I22" s="12">
        <f t="shared" si="6"/>
        <v>11157005.8</v>
      </c>
      <c r="J22" s="12">
        <f t="shared" si="6"/>
        <v>13325.34</v>
      </c>
      <c r="K22" s="12">
        <f t="shared" si="6"/>
        <v>11130.96</v>
      </c>
      <c r="L22" s="12">
        <f t="shared" si="6"/>
        <v>0</v>
      </c>
      <c r="M22" s="12">
        <f t="shared" si="6"/>
        <v>37968283.7</v>
      </c>
      <c r="N22" s="27"/>
      <c r="O22" s="17"/>
    </row>
    <row r="23" spans="1:20" s="2" customFormat="1" ht="89.25" customHeight="1">
      <c r="A23" s="30" t="s">
        <v>69</v>
      </c>
      <c r="B23" s="40" t="s">
        <v>36</v>
      </c>
      <c r="C23" s="15" t="s">
        <v>10</v>
      </c>
      <c r="D23" s="11">
        <v>2012</v>
      </c>
      <c r="E23" s="11">
        <v>2017</v>
      </c>
      <c r="F23" s="12">
        <v>255750</v>
      </c>
      <c r="G23" s="12">
        <v>57150</v>
      </c>
      <c r="H23" s="12">
        <v>57150</v>
      </c>
      <c r="I23" s="12">
        <v>19050</v>
      </c>
      <c r="J23" s="12"/>
      <c r="K23" s="12"/>
      <c r="L23" s="12"/>
      <c r="M23" s="41">
        <f>SUM(G23:I23)</f>
        <v>133350</v>
      </c>
      <c r="N23" s="27"/>
      <c r="O23" s="17"/>
      <c r="P23" s="4"/>
      <c r="Q23" s="4"/>
      <c r="R23" s="4"/>
      <c r="S23" s="4"/>
      <c r="T23" s="4"/>
    </row>
    <row r="24" spans="1:18" s="2" customFormat="1" ht="371.25" customHeight="1">
      <c r="A24" s="30" t="s">
        <v>25</v>
      </c>
      <c r="B24" s="40" t="s">
        <v>37</v>
      </c>
      <c r="C24" s="15" t="s">
        <v>10</v>
      </c>
      <c r="D24" s="11">
        <v>2012</v>
      </c>
      <c r="E24" s="11">
        <v>2016</v>
      </c>
      <c r="F24" s="12">
        <v>652000</v>
      </c>
      <c r="G24" s="12">
        <v>175000</v>
      </c>
      <c r="H24" s="12">
        <v>185000</v>
      </c>
      <c r="I24" s="12"/>
      <c r="J24" s="12"/>
      <c r="K24" s="12"/>
      <c r="L24" s="12"/>
      <c r="M24" s="41">
        <v>5517.86</v>
      </c>
      <c r="N24" s="27"/>
      <c r="O24" s="17"/>
      <c r="P24" s="4"/>
      <c r="Q24" s="4"/>
      <c r="R24" s="4"/>
    </row>
    <row r="25" spans="1:18" s="2" customFormat="1" ht="216" customHeight="1">
      <c r="A25" s="30" t="s">
        <v>70</v>
      </c>
      <c r="B25" s="40" t="s">
        <v>38</v>
      </c>
      <c r="C25" s="15" t="s">
        <v>10</v>
      </c>
      <c r="D25" s="11">
        <v>2013</v>
      </c>
      <c r="E25" s="11">
        <v>2017</v>
      </c>
      <c r="F25" s="12">
        <v>80000</v>
      </c>
      <c r="G25" s="12">
        <v>16000</v>
      </c>
      <c r="H25" s="12">
        <v>18000</v>
      </c>
      <c r="I25" s="12">
        <v>20000</v>
      </c>
      <c r="J25" s="12"/>
      <c r="K25" s="12"/>
      <c r="L25" s="12"/>
      <c r="M25" s="41">
        <v>16039.08</v>
      </c>
      <c r="N25" s="27"/>
      <c r="O25" s="17"/>
      <c r="R25" s="4"/>
    </row>
    <row r="26" spans="1:20" s="2" customFormat="1" ht="63.75" customHeight="1">
      <c r="A26" s="30" t="s">
        <v>71</v>
      </c>
      <c r="B26" s="40" t="s">
        <v>39</v>
      </c>
      <c r="C26" s="15" t="s">
        <v>10</v>
      </c>
      <c r="D26" s="11">
        <v>2013</v>
      </c>
      <c r="E26" s="11">
        <v>2016</v>
      </c>
      <c r="F26" s="12">
        <f>360000</f>
        <v>360000</v>
      </c>
      <c r="G26" s="12">
        <f>90000</f>
        <v>90000</v>
      </c>
      <c r="H26" s="12">
        <f>90000</f>
        <v>90000</v>
      </c>
      <c r="I26" s="12"/>
      <c r="J26" s="12"/>
      <c r="K26" s="12"/>
      <c r="L26" s="12"/>
      <c r="M26" s="12">
        <f>SUM(G26:H26)</f>
        <v>180000</v>
      </c>
      <c r="N26" s="27"/>
      <c r="O26" s="17"/>
      <c r="R26" s="4"/>
      <c r="T26" s="4"/>
    </row>
    <row r="27" spans="1:20" s="14" customFormat="1" ht="143.25" customHeight="1">
      <c r="A27" s="32" t="s">
        <v>26</v>
      </c>
      <c r="B27" s="40" t="s">
        <v>40</v>
      </c>
      <c r="C27" s="15" t="s">
        <v>10</v>
      </c>
      <c r="D27" s="11">
        <v>2013</v>
      </c>
      <c r="E27" s="11">
        <v>2017</v>
      </c>
      <c r="F27" s="12">
        <v>3530000</v>
      </c>
      <c r="G27" s="12">
        <v>870000</v>
      </c>
      <c r="H27" s="12">
        <v>890000</v>
      </c>
      <c r="I27" s="12">
        <v>920000</v>
      </c>
      <c r="J27" s="12"/>
      <c r="K27" s="12"/>
      <c r="L27" s="12"/>
      <c r="M27" s="12">
        <v>0</v>
      </c>
      <c r="N27" s="27"/>
      <c r="O27" s="16"/>
      <c r="T27" s="16"/>
    </row>
    <row r="28" spans="1:20" s="14" customFormat="1" ht="38.25" customHeight="1">
      <c r="A28" s="32" t="s">
        <v>72</v>
      </c>
      <c r="B28" s="40" t="s">
        <v>41</v>
      </c>
      <c r="C28" s="15" t="s">
        <v>10</v>
      </c>
      <c r="D28" s="11">
        <v>2013</v>
      </c>
      <c r="E28" s="11">
        <v>2017</v>
      </c>
      <c r="F28" s="12">
        <v>3849376.69</v>
      </c>
      <c r="G28" s="12">
        <v>1154782.51</v>
      </c>
      <c r="H28" s="12">
        <v>1178700.88</v>
      </c>
      <c r="I28" s="12">
        <v>385029.15</v>
      </c>
      <c r="J28" s="12"/>
      <c r="K28" s="12"/>
      <c r="L28" s="12"/>
      <c r="M28" s="12">
        <v>0</v>
      </c>
      <c r="N28" s="27"/>
      <c r="O28" s="16"/>
      <c r="T28" s="16"/>
    </row>
    <row r="29" spans="1:20" s="14" customFormat="1" ht="90" customHeight="1">
      <c r="A29" s="32" t="s">
        <v>27</v>
      </c>
      <c r="B29" s="40" t="s">
        <v>42</v>
      </c>
      <c r="C29" s="42" t="s">
        <v>10</v>
      </c>
      <c r="D29" s="11">
        <v>2014</v>
      </c>
      <c r="E29" s="11">
        <v>2019</v>
      </c>
      <c r="F29" s="12">
        <f>SUM(G29:K29)</f>
        <v>49815</v>
      </c>
      <c r="G29" s="12">
        <v>9963</v>
      </c>
      <c r="H29" s="12">
        <v>9963</v>
      </c>
      <c r="I29" s="12">
        <v>9963</v>
      </c>
      <c r="J29" s="12">
        <v>9963</v>
      </c>
      <c r="K29" s="12">
        <v>9963</v>
      </c>
      <c r="L29" s="12"/>
      <c r="M29" s="12">
        <v>0</v>
      </c>
      <c r="N29" s="27"/>
      <c r="O29" s="16"/>
      <c r="T29" s="16"/>
    </row>
    <row r="30" spans="1:20" s="14" customFormat="1" ht="103.5" customHeight="1">
      <c r="A30" s="32" t="s">
        <v>28</v>
      </c>
      <c r="B30" s="40" t="s">
        <v>43</v>
      </c>
      <c r="C30" s="42" t="s">
        <v>10</v>
      </c>
      <c r="D30" s="11">
        <v>2014</v>
      </c>
      <c r="E30" s="11">
        <v>2017</v>
      </c>
      <c r="F30" s="12">
        <v>464270</v>
      </c>
      <c r="G30" s="12">
        <v>100000</v>
      </c>
      <c r="H30" s="12">
        <v>151950</v>
      </c>
      <c r="I30" s="12">
        <v>131400</v>
      </c>
      <c r="J30" s="12"/>
      <c r="K30" s="12"/>
      <c r="L30" s="12"/>
      <c r="M30" s="12">
        <f>SUM(G30:I30)</f>
        <v>383350</v>
      </c>
      <c r="N30" s="27"/>
      <c r="O30" s="16"/>
      <c r="T30" s="16"/>
    </row>
    <row r="31" spans="1:20" s="14" customFormat="1" ht="74.25" customHeight="1">
      <c r="A31" s="32" t="s">
        <v>73</v>
      </c>
      <c r="B31" s="40" t="s">
        <v>44</v>
      </c>
      <c r="C31" s="42" t="s">
        <v>10</v>
      </c>
      <c r="D31" s="11">
        <v>2014</v>
      </c>
      <c r="E31" s="11">
        <v>2016</v>
      </c>
      <c r="F31" s="12">
        <v>1183550</v>
      </c>
      <c r="G31" s="12">
        <f>514000+220000</f>
        <v>734000</v>
      </c>
      <c r="H31" s="12">
        <f>659200-250000</f>
        <v>409200</v>
      </c>
      <c r="I31" s="12"/>
      <c r="J31" s="12"/>
      <c r="K31" s="12"/>
      <c r="L31" s="12"/>
      <c r="M31" s="12">
        <f>SUM(G31:H31)</f>
        <v>1143200</v>
      </c>
      <c r="N31" s="27"/>
      <c r="O31" s="16"/>
      <c r="T31" s="16"/>
    </row>
    <row r="32" spans="1:20" s="14" customFormat="1" ht="126" customHeight="1">
      <c r="A32" s="32" t="s">
        <v>74</v>
      </c>
      <c r="B32" s="40" t="s">
        <v>45</v>
      </c>
      <c r="C32" s="42" t="s">
        <v>10</v>
      </c>
      <c r="D32" s="11">
        <v>2014</v>
      </c>
      <c r="E32" s="11">
        <v>2018</v>
      </c>
      <c r="F32" s="12">
        <v>9849.45</v>
      </c>
      <c r="G32" s="12">
        <v>2250</v>
      </c>
      <c r="H32" s="12">
        <v>2250</v>
      </c>
      <c r="I32" s="12">
        <v>2250</v>
      </c>
      <c r="J32" s="12">
        <v>2250</v>
      </c>
      <c r="K32" s="12"/>
      <c r="L32" s="12"/>
      <c r="M32" s="12">
        <v>0</v>
      </c>
      <c r="N32" s="27"/>
      <c r="O32" s="16"/>
      <c r="T32" s="16"/>
    </row>
    <row r="33" spans="1:20" s="14" customFormat="1" ht="112.5" customHeight="1">
      <c r="A33" s="32" t="s">
        <v>29</v>
      </c>
      <c r="B33" s="40" t="s">
        <v>49</v>
      </c>
      <c r="C33" s="42" t="s">
        <v>10</v>
      </c>
      <c r="D33" s="11">
        <v>2014</v>
      </c>
      <c r="E33" s="11">
        <v>2019</v>
      </c>
      <c r="F33" s="12">
        <v>6224.59</v>
      </c>
      <c r="G33" s="12">
        <v>960.88</v>
      </c>
      <c r="H33" s="12">
        <v>1008.92</v>
      </c>
      <c r="I33" s="12">
        <v>1059.37</v>
      </c>
      <c r="J33" s="12">
        <v>1112.34</v>
      </c>
      <c r="K33" s="12">
        <v>1167.96</v>
      </c>
      <c r="L33" s="12"/>
      <c r="M33" s="12">
        <f>SUM(G33:K33)</f>
        <v>5309.47</v>
      </c>
      <c r="N33" s="27"/>
      <c r="O33" s="16"/>
      <c r="T33" s="16"/>
    </row>
    <row r="34" spans="1:20" s="14" customFormat="1" ht="76.5" customHeight="1">
      <c r="A34" s="32" t="s">
        <v>75</v>
      </c>
      <c r="B34" s="40" t="s">
        <v>60</v>
      </c>
      <c r="C34" s="42" t="s">
        <v>10</v>
      </c>
      <c r="D34" s="11">
        <v>2014</v>
      </c>
      <c r="E34" s="11">
        <v>2017</v>
      </c>
      <c r="F34" s="12">
        <f>SUM(G34:I34)</f>
        <v>48000</v>
      </c>
      <c r="G34" s="12">
        <v>16000</v>
      </c>
      <c r="H34" s="12">
        <v>16000</v>
      </c>
      <c r="I34" s="12">
        <v>16000</v>
      </c>
      <c r="J34" s="12"/>
      <c r="K34" s="12"/>
      <c r="L34" s="12"/>
      <c r="M34" s="12">
        <f>SUM(G34:J34)</f>
        <v>48000</v>
      </c>
      <c r="N34" s="27"/>
      <c r="O34" s="16"/>
      <c r="T34" s="16"/>
    </row>
    <row r="35" spans="1:20" s="14" customFormat="1" ht="64.5" customHeight="1">
      <c r="A35" s="32" t="s">
        <v>54</v>
      </c>
      <c r="B35" s="40" t="s">
        <v>61</v>
      </c>
      <c r="C35" s="42" t="s">
        <v>10</v>
      </c>
      <c r="D35" s="11">
        <v>2014</v>
      </c>
      <c r="E35" s="11">
        <v>2017</v>
      </c>
      <c r="F35" s="12">
        <f>SUM(G35:I35)</f>
        <v>2944657.29</v>
      </c>
      <c r="G35" s="12">
        <v>962157.96</v>
      </c>
      <c r="H35" s="12">
        <v>981545.05</v>
      </c>
      <c r="I35" s="12">
        <v>1000954.28</v>
      </c>
      <c r="J35" s="12"/>
      <c r="K35" s="12"/>
      <c r="L35" s="12"/>
      <c r="M35" s="12">
        <f>SUM(G35:I35)</f>
        <v>2944657.29</v>
      </c>
      <c r="N35" s="27"/>
      <c r="O35" s="16"/>
      <c r="T35" s="16"/>
    </row>
    <row r="36" spans="1:20" s="14" customFormat="1" ht="126" customHeight="1">
      <c r="A36" s="32" t="s">
        <v>76</v>
      </c>
      <c r="B36" s="40" t="s">
        <v>56</v>
      </c>
      <c r="C36" s="42" t="s">
        <v>10</v>
      </c>
      <c r="D36" s="11">
        <v>2014</v>
      </c>
      <c r="E36" s="11">
        <v>2016</v>
      </c>
      <c r="F36" s="12">
        <f>SUM(G36:H36)</f>
        <v>43000</v>
      </c>
      <c r="G36" s="12">
        <v>28000</v>
      </c>
      <c r="H36" s="12">
        <v>15000</v>
      </c>
      <c r="I36" s="12"/>
      <c r="J36" s="12"/>
      <c r="K36" s="12"/>
      <c r="L36" s="12"/>
      <c r="M36" s="12">
        <f>SUM(G36:H36)</f>
        <v>43000</v>
      </c>
      <c r="N36" s="27"/>
      <c r="O36" s="16"/>
      <c r="T36" s="16"/>
    </row>
    <row r="37" spans="1:20" s="14" customFormat="1" ht="75" customHeight="1">
      <c r="A37" s="32" t="s">
        <v>77</v>
      </c>
      <c r="B37" s="40" t="s">
        <v>55</v>
      </c>
      <c r="C37" s="42" t="s">
        <v>10</v>
      </c>
      <c r="D37" s="11">
        <v>2014</v>
      </c>
      <c r="E37" s="11">
        <v>2016</v>
      </c>
      <c r="F37" s="12">
        <f>SUM(G37:H37)</f>
        <v>274000</v>
      </c>
      <c r="G37" s="12">
        <v>205500</v>
      </c>
      <c r="H37" s="12">
        <v>68500</v>
      </c>
      <c r="I37" s="12"/>
      <c r="J37" s="12"/>
      <c r="K37" s="12"/>
      <c r="L37" s="12"/>
      <c r="M37" s="12">
        <f>SUM(G37:H37)</f>
        <v>274000</v>
      </c>
      <c r="N37" s="27"/>
      <c r="O37" s="16"/>
      <c r="T37" s="16"/>
    </row>
    <row r="38" spans="1:20" s="14" customFormat="1" ht="63.75" customHeight="1">
      <c r="A38" s="32" t="s">
        <v>78</v>
      </c>
      <c r="B38" s="40" t="s">
        <v>62</v>
      </c>
      <c r="C38" s="42" t="s">
        <v>10</v>
      </c>
      <c r="D38" s="11">
        <v>2014</v>
      </c>
      <c r="E38" s="11">
        <v>2017</v>
      </c>
      <c r="F38" s="12">
        <f>SUM(G38:I38)</f>
        <v>27000000</v>
      </c>
      <c r="G38" s="12">
        <v>6000000</v>
      </c>
      <c r="H38" s="12">
        <v>14000000</v>
      </c>
      <c r="I38" s="12">
        <v>7000000</v>
      </c>
      <c r="J38" s="12"/>
      <c r="K38" s="12"/>
      <c r="L38" s="12"/>
      <c r="M38" s="12">
        <f>SUM(G38:I38)</f>
        <v>27000000</v>
      </c>
      <c r="N38" s="27"/>
      <c r="O38" s="16"/>
      <c r="T38" s="16"/>
    </row>
    <row r="39" spans="1:20" s="14" customFormat="1" ht="77.25" customHeight="1">
      <c r="A39" s="32" t="s">
        <v>79</v>
      </c>
      <c r="B39" s="40" t="s">
        <v>53</v>
      </c>
      <c r="C39" s="42" t="s">
        <v>10</v>
      </c>
      <c r="D39" s="11">
        <v>2014</v>
      </c>
      <c r="E39" s="11">
        <v>2017</v>
      </c>
      <c r="F39" s="12">
        <f>SUM(G39:I39)</f>
        <v>417000</v>
      </c>
      <c r="G39" s="12">
        <v>107000</v>
      </c>
      <c r="H39" s="12">
        <v>154000</v>
      </c>
      <c r="I39" s="12">
        <v>156000</v>
      </c>
      <c r="J39" s="12"/>
      <c r="K39" s="12"/>
      <c r="L39" s="12"/>
      <c r="M39" s="12">
        <f>SUM(G39:I39)</f>
        <v>417000</v>
      </c>
      <c r="N39" s="27"/>
      <c r="O39" s="16"/>
      <c r="T39" s="16"/>
    </row>
    <row r="40" spans="1:20" s="14" customFormat="1" ht="113.25" customHeight="1">
      <c r="A40" s="32" t="s">
        <v>80</v>
      </c>
      <c r="B40" s="40" t="s">
        <v>57</v>
      </c>
      <c r="C40" s="42" t="s">
        <v>10</v>
      </c>
      <c r="D40" s="11">
        <v>2014</v>
      </c>
      <c r="E40" s="11">
        <v>2016</v>
      </c>
      <c r="F40" s="12">
        <f>SUM(G40:H40)</f>
        <v>1755000</v>
      </c>
      <c r="G40" s="12">
        <v>1490000</v>
      </c>
      <c r="H40" s="12">
        <v>265000</v>
      </c>
      <c r="I40" s="12"/>
      <c r="J40" s="12"/>
      <c r="K40" s="12"/>
      <c r="L40" s="12"/>
      <c r="M40" s="12">
        <f>SUM(G40:H40)</f>
        <v>1755000</v>
      </c>
      <c r="N40" s="27"/>
      <c r="O40" s="16"/>
      <c r="T40" s="16"/>
    </row>
    <row r="41" spans="1:20" s="14" customFormat="1" ht="105.75" customHeight="1">
      <c r="A41" s="32" t="s">
        <v>81</v>
      </c>
      <c r="B41" s="40" t="s">
        <v>66</v>
      </c>
      <c r="C41" s="42" t="s">
        <v>10</v>
      </c>
      <c r="D41" s="11">
        <v>2015</v>
      </c>
      <c r="E41" s="11">
        <v>2016</v>
      </c>
      <c r="F41" s="12">
        <f>SUM(G41:H41)</f>
        <v>24000</v>
      </c>
      <c r="G41" s="12">
        <v>18000</v>
      </c>
      <c r="H41" s="12">
        <v>6000</v>
      </c>
      <c r="I41" s="12"/>
      <c r="J41" s="12"/>
      <c r="K41" s="12"/>
      <c r="L41" s="12"/>
      <c r="M41" s="12">
        <f>SUM(G41:H41)</f>
        <v>24000</v>
      </c>
      <c r="N41" s="27"/>
      <c r="O41" s="16"/>
      <c r="T41" s="16"/>
    </row>
    <row r="42" spans="1:20" s="14" customFormat="1" ht="152.25" customHeight="1">
      <c r="A42" s="32" t="s">
        <v>82</v>
      </c>
      <c r="B42" s="40" t="s">
        <v>67</v>
      </c>
      <c r="C42" s="42" t="s">
        <v>10</v>
      </c>
      <c r="D42" s="11">
        <v>2015</v>
      </c>
      <c r="E42" s="11">
        <v>2017</v>
      </c>
      <c r="F42" s="12">
        <f>SUM(G42:I42)</f>
        <v>27060</v>
      </c>
      <c r="G42" s="12">
        <v>7380</v>
      </c>
      <c r="H42" s="12">
        <v>7380</v>
      </c>
      <c r="I42" s="12">
        <v>12300</v>
      </c>
      <c r="J42" s="12"/>
      <c r="K42" s="12"/>
      <c r="L42" s="12"/>
      <c r="M42" s="12">
        <f>SUM(G42:I42)</f>
        <v>27060</v>
      </c>
      <c r="N42" s="27"/>
      <c r="O42" s="16"/>
      <c r="T42" s="16"/>
    </row>
    <row r="43" spans="1:20" s="14" customFormat="1" ht="74.25" customHeight="1">
      <c r="A43" s="32" t="s">
        <v>58</v>
      </c>
      <c r="B43" s="40" t="s">
        <v>89</v>
      </c>
      <c r="C43" s="42" t="s">
        <v>10</v>
      </c>
      <c r="D43" s="11">
        <v>2015</v>
      </c>
      <c r="E43" s="11">
        <v>2017</v>
      </c>
      <c r="F43" s="12">
        <f>SUM(G43:I43)</f>
        <v>137000</v>
      </c>
      <c r="G43" s="12">
        <v>45000</v>
      </c>
      <c r="H43" s="12">
        <v>46000</v>
      </c>
      <c r="I43" s="12">
        <v>46000</v>
      </c>
      <c r="J43" s="12"/>
      <c r="K43" s="12"/>
      <c r="L43" s="12"/>
      <c r="M43" s="12">
        <f>SUM(G43:I43)</f>
        <v>137000</v>
      </c>
      <c r="N43" s="27"/>
      <c r="O43" s="16"/>
      <c r="T43" s="16"/>
    </row>
    <row r="44" spans="1:20" s="14" customFormat="1" ht="101.25" customHeight="1">
      <c r="A44" s="32" t="s">
        <v>59</v>
      </c>
      <c r="B44" s="40" t="s">
        <v>88</v>
      </c>
      <c r="C44" s="42" t="s">
        <v>10</v>
      </c>
      <c r="D44" s="11">
        <v>2015</v>
      </c>
      <c r="E44" s="11">
        <v>2017</v>
      </c>
      <c r="F44" s="12">
        <f>SUM(G44:I44)</f>
        <v>153000</v>
      </c>
      <c r="G44" s="12">
        <v>50000</v>
      </c>
      <c r="H44" s="12">
        <v>51000</v>
      </c>
      <c r="I44" s="12">
        <v>52000</v>
      </c>
      <c r="J44" s="12"/>
      <c r="K44" s="12"/>
      <c r="L44" s="12"/>
      <c r="M44" s="12">
        <f>SUM(G44:I44)</f>
        <v>153000</v>
      </c>
      <c r="N44" s="27"/>
      <c r="O44" s="16"/>
      <c r="T44" s="16"/>
    </row>
    <row r="45" spans="1:20" s="14" customFormat="1" ht="105.75" customHeight="1">
      <c r="A45" s="32" t="s">
        <v>83</v>
      </c>
      <c r="B45" s="40" t="s">
        <v>68</v>
      </c>
      <c r="C45" s="42" t="s">
        <v>10</v>
      </c>
      <c r="D45" s="11">
        <v>2015</v>
      </c>
      <c r="E45" s="11">
        <v>2017</v>
      </c>
      <c r="F45" s="12">
        <f>SUM(G45:I45)</f>
        <v>255000</v>
      </c>
      <c r="G45" s="12">
        <v>85000</v>
      </c>
      <c r="H45" s="12">
        <v>85000</v>
      </c>
      <c r="I45" s="12">
        <v>85000</v>
      </c>
      <c r="J45" s="12"/>
      <c r="K45" s="12"/>
      <c r="L45" s="12"/>
      <c r="M45" s="12">
        <f>SUM(G45:I45)</f>
        <v>255000</v>
      </c>
      <c r="N45" s="27"/>
      <c r="O45" s="16"/>
      <c r="T45" s="16"/>
    </row>
    <row r="46" spans="1:20" s="14" customFormat="1" ht="92.25" customHeight="1">
      <c r="A46" s="32" t="s">
        <v>91</v>
      </c>
      <c r="B46" s="50" t="s">
        <v>92</v>
      </c>
      <c r="C46" s="51" t="s">
        <v>10</v>
      </c>
      <c r="D46" s="52">
        <v>2015</v>
      </c>
      <c r="E46" s="52">
        <v>2017</v>
      </c>
      <c r="F46" s="53">
        <f>SUM(G46:I46)</f>
        <v>2600000</v>
      </c>
      <c r="G46" s="53">
        <v>0</v>
      </c>
      <c r="H46" s="53">
        <v>1300000</v>
      </c>
      <c r="I46" s="53">
        <v>1300000</v>
      </c>
      <c r="J46" s="53"/>
      <c r="K46" s="53"/>
      <c r="L46" s="53"/>
      <c r="M46" s="53">
        <f>SUM(G46:I46)</f>
        <v>2600000</v>
      </c>
      <c r="N46" s="27"/>
      <c r="O46" s="16"/>
      <c r="T46" s="16"/>
    </row>
    <row r="47" spans="1:20" s="14" customFormat="1" ht="61.5" customHeight="1">
      <c r="A47" s="32" t="s">
        <v>96</v>
      </c>
      <c r="B47" s="50" t="s">
        <v>94</v>
      </c>
      <c r="C47" s="51" t="s">
        <v>95</v>
      </c>
      <c r="D47" s="52">
        <v>2015</v>
      </c>
      <c r="E47" s="52">
        <v>2016</v>
      </c>
      <c r="F47" s="53">
        <f>SUM(G47:I47)</f>
        <v>423800</v>
      </c>
      <c r="G47" s="53">
        <v>123800</v>
      </c>
      <c r="H47" s="53">
        <v>300000</v>
      </c>
      <c r="I47" s="53"/>
      <c r="J47" s="53"/>
      <c r="K47" s="53"/>
      <c r="L47" s="53"/>
      <c r="M47" s="53">
        <f>SUM(G47:K47)</f>
        <v>423800</v>
      </c>
      <c r="N47" s="27"/>
      <c r="O47" s="16"/>
      <c r="T47" s="16"/>
    </row>
    <row r="48" spans="1:16" s="2" customFormat="1" ht="27.75" customHeight="1">
      <c r="A48" s="31" t="s">
        <v>30</v>
      </c>
      <c r="B48" s="24" t="s">
        <v>18</v>
      </c>
      <c r="C48" s="15"/>
      <c r="D48" s="11"/>
      <c r="E48" s="11"/>
      <c r="F48" s="12">
        <f>SUM(F49:F53)</f>
        <v>41529314.68</v>
      </c>
      <c r="G48" s="12">
        <f aca="true" t="shared" si="7" ref="G48:M48">SUM(G49:G53)</f>
        <v>10460000</v>
      </c>
      <c r="H48" s="12">
        <f t="shared" si="7"/>
        <v>17724314.68</v>
      </c>
      <c r="I48" s="12">
        <f t="shared" si="7"/>
        <v>2130000</v>
      </c>
      <c r="J48" s="12">
        <f t="shared" si="7"/>
        <v>3660000</v>
      </c>
      <c r="K48" s="12">
        <f t="shared" si="7"/>
        <v>3670000</v>
      </c>
      <c r="L48" s="12">
        <f t="shared" si="7"/>
        <v>3660000</v>
      </c>
      <c r="M48" s="12">
        <f t="shared" si="7"/>
        <v>41304314.68</v>
      </c>
      <c r="N48" s="27"/>
      <c r="O48" s="17"/>
      <c r="P48" s="4"/>
    </row>
    <row r="49" spans="1:20" s="2" customFormat="1" ht="48.75" customHeight="1">
      <c r="A49" s="30" t="s">
        <v>31</v>
      </c>
      <c r="B49" s="40" t="s">
        <v>46</v>
      </c>
      <c r="C49" s="15" t="s">
        <v>10</v>
      </c>
      <c r="D49" s="11">
        <v>2013</v>
      </c>
      <c r="E49" s="11">
        <v>2016</v>
      </c>
      <c r="F49" s="12">
        <v>465000</v>
      </c>
      <c r="G49" s="12">
        <v>110000</v>
      </c>
      <c r="H49" s="12">
        <f>110000+25000</f>
        <v>135000</v>
      </c>
      <c r="I49" s="12"/>
      <c r="J49" s="12"/>
      <c r="K49" s="12"/>
      <c r="L49" s="12"/>
      <c r="M49" s="12">
        <f>SUM(G49:H49)</f>
        <v>245000</v>
      </c>
      <c r="N49" s="27"/>
      <c r="O49" s="17"/>
      <c r="R49" s="4"/>
      <c r="T49" s="4"/>
    </row>
    <row r="50" spans="1:13" ht="75" customHeight="1">
      <c r="A50" s="30" t="s">
        <v>84</v>
      </c>
      <c r="B50" s="43" t="s">
        <v>47</v>
      </c>
      <c r="C50" s="15" t="s">
        <v>10</v>
      </c>
      <c r="D50" s="11">
        <v>2014</v>
      </c>
      <c r="E50" s="38">
        <v>2016</v>
      </c>
      <c r="F50" s="41">
        <f>17160000+9039314.68-155000</f>
        <v>26044314.68</v>
      </c>
      <c r="G50" s="41">
        <f>9000000+500000+155000-155000</f>
        <v>9500000</v>
      </c>
      <c r="H50" s="41">
        <f>7500000+9039314.68</f>
        <v>16539314.68</v>
      </c>
      <c r="I50" s="44"/>
      <c r="J50" s="44"/>
      <c r="K50" s="44"/>
      <c r="L50" s="44"/>
      <c r="M50" s="41">
        <f>SUM(G50:I50)</f>
        <v>26039314.68</v>
      </c>
    </row>
    <row r="51" spans="1:13" ht="63" customHeight="1">
      <c r="A51" s="30" t="s">
        <v>85</v>
      </c>
      <c r="B51" s="43" t="s">
        <v>64</v>
      </c>
      <c r="C51" s="15" t="s">
        <v>10</v>
      </c>
      <c r="D51" s="11">
        <v>2014</v>
      </c>
      <c r="E51" s="38">
        <v>2016</v>
      </c>
      <c r="F51" s="41">
        <f>SUM(G51:H51)</f>
        <v>1400000</v>
      </c>
      <c r="G51" s="41">
        <f>1100000-500000</f>
        <v>600000</v>
      </c>
      <c r="H51" s="41">
        <v>800000</v>
      </c>
      <c r="I51" s="45"/>
      <c r="J51" s="45"/>
      <c r="K51" s="45"/>
      <c r="L51" s="45"/>
      <c r="M51" s="41">
        <f>SUM(G51:I51)</f>
        <v>1400000</v>
      </c>
    </row>
    <row r="52" spans="1:13" ht="62.25" customHeight="1">
      <c r="A52" s="30" t="s">
        <v>86</v>
      </c>
      <c r="B52" s="54" t="s">
        <v>48</v>
      </c>
      <c r="C52" s="15" t="s">
        <v>10</v>
      </c>
      <c r="D52" s="11">
        <v>2014</v>
      </c>
      <c r="E52" s="38">
        <v>2019</v>
      </c>
      <c r="F52" s="55">
        <f>SUM(G52:L52)</f>
        <v>13120000</v>
      </c>
      <c r="G52" s="41">
        <v>0</v>
      </c>
      <c r="H52" s="41">
        <v>0</v>
      </c>
      <c r="I52" s="55">
        <f>2133333.33-3333.33</f>
        <v>2130000</v>
      </c>
      <c r="J52" s="55">
        <f>4266666.66-606666.66</f>
        <v>3660000</v>
      </c>
      <c r="K52" s="55">
        <f>4266666.66-596666.66</f>
        <v>3670000</v>
      </c>
      <c r="L52" s="55">
        <v>3660000</v>
      </c>
      <c r="M52" s="55">
        <f>SUM(G52:L52)</f>
        <v>13120000</v>
      </c>
    </row>
    <row r="53" spans="1:13" ht="101.25" customHeight="1">
      <c r="A53" s="39" t="s">
        <v>63</v>
      </c>
      <c r="B53" s="40" t="s">
        <v>87</v>
      </c>
      <c r="C53" s="15" t="s">
        <v>10</v>
      </c>
      <c r="D53" s="46">
        <v>2014</v>
      </c>
      <c r="E53" s="46">
        <v>2016</v>
      </c>
      <c r="F53" s="47">
        <f>SUM(G53:H53)</f>
        <v>500000</v>
      </c>
      <c r="G53" s="47">
        <f>470000-220000</f>
        <v>250000</v>
      </c>
      <c r="H53" s="47">
        <v>250000</v>
      </c>
      <c r="I53" s="47"/>
      <c r="J53" s="47"/>
      <c r="K53" s="47"/>
      <c r="L53" s="47"/>
      <c r="M53" s="47">
        <f>SUM(G53:I53)</f>
        <v>500000</v>
      </c>
    </row>
    <row r="59" spans="11:12" ht="12.75">
      <c r="K59" s="48"/>
      <c r="L59" s="48"/>
    </row>
    <row r="60" spans="7:13" ht="12.75">
      <c r="G60" s="5"/>
      <c r="H60" s="5"/>
      <c r="I60" s="5"/>
      <c r="M60" s="5"/>
    </row>
    <row r="61" spans="7:9" ht="12.75">
      <c r="G61" s="5"/>
      <c r="H61" s="5"/>
      <c r="I61" s="5"/>
    </row>
    <row r="62" spans="7:12" ht="12.75">
      <c r="G62" s="5"/>
      <c r="H62" s="5"/>
      <c r="I62" s="5"/>
      <c r="K62" s="48"/>
      <c r="L62" s="48"/>
    </row>
    <row r="63" spans="7:14" ht="12.75">
      <c r="G63" s="5"/>
      <c r="H63" s="5"/>
      <c r="I63" s="5"/>
      <c r="N63" s="5"/>
    </row>
    <row r="64" spans="6:13" ht="12.75">
      <c r="F64" s="35"/>
      <c r="G64" s="35"/>
      <c r="H64" s="35"/>
      <c r="I64" s="35"/>
      <c r="J64" s="35"/>
      <c r="K64" s="49"/>
      <c r="L64" s="49"/>
      <c r="M64" s="35"/>
    </row>
    <row r="65" spans="6:13" ht="12.75">
      <c r="F65" s="5"/>
      <c r="G65" s="5"/>
      <c r="H65" s="5"/>
      <c r="I65" s="5"/>
      <c r="J65" s="5"/>
      <c r="K65" s="5"/>
      <c r="L65" s="5"/>
      <c r="M65" s="5"/>
    </row>
    <row r="66" spans="6:13" ht="12.75">
      <c r="F66" s="5"/>
      <c r="G66" s="5"/>
      <c r="H66" s="5"/>
      <c r="I66" s="5"/>
      <c r="J66" s="5"/>
      <c r="K66" s="5"/>
      <c r="L66" s="5"/>
      <c r="M66" s="5"/>
    </row>
    <row r="67" spans="6:14" ht="12.75">
      <c r="F67" s="5"/>
      <c r="G67" s="5"/>
      <c r="H67" s="5"/>
      <c r="I67" s="5"/>
      <c r="J67" s="5"/>
      <c r="K67" s="5"/>
      <c r="L67" s="5"/>
      <c r="M67" s="5"/>
      <c r="N67" s="5"/>
    </row>
    <row r="68" spans="6:13" ht="12.75">
      <c r="F68" s="5"/>
      <c r="G68" s="5"/>
      <c r="H68" s="5"/>
      <c r="I68" s="5"/>
      <c r="J68" s="5"/>
      <c r="K68" s="5"/>
      <c r="L68" s="5"/>
      <c r="M68" s="5"/>
    </row>
    <row r="69" spans="6:14" ht="12.75">
      <c r="F69" s="5"/>
      <c r="G69" s="5"/>
      <c r="H69" s="5"/>
      <c r="I69" s="5"/>
      <c r="J69" s="5"/>
      <c r="K69" s="5"/>
      <c r="L69" s="5"/>
      <c r="M69" s="5"/>
      <c r="N69" s="5"/>
    </row>
    <row r="70" spans="6:13" ht="12.75">
      <c r="F70" s="5"/>
      <c r="G70" s="35"/>
      <c r="H70" s="35"/>
      <c r="I70" s="35"/>
      <c r="J70" s="5"/>
      <c r="K70" s="5"/>
      <c r="L70" s="5"/>
      <c r="M70" s="5"/>
    </row>
    <row r="71" spans="6:13" ht="12.75">
      <c r="F71" s="5"/>
      <c r="G71" s="5"/>
      <c r="H71" s="5"/>
      <c r="I71" s="5"/>
      <c r="J71" s="5"/>
      <c r="K71" s="5"/>
      <c r="L71" s="5"/>
      <c r="M71" s="5"/>
    </row>
    <row r="72" spans="6:13" ht="12.75">
      <c r="F72" s="35"/>
      <c r="G72" s="35"/>
      <c r="H72" s="35"/>
      <c r="I72" s="35"/>
      <c r="J72" s="35"/>
      <c r="K72" s="35"/>
      <c r="L72" s="35"/>
      <c r="M72" s="35"/>
    </row>
    <row r="73" spans="6:13" ht="12.75">
      <c r="F73" s="5"/>
      <c r="G73" s="5"/>
      <c r="H73" s="5"/>
      <c r="I73" s="5"/>
      <c r="J73" s="5"/>
      <c r="K73" s="5"/>
      <c r="L73" s="5"/>
      <c r="M73" s="5"/>
    </row>
    <row r="74" spans="6:13" ht="12.75">
      <c r="F74" s="35"/>
      <c r="G74" s="35"/>
      <c r="H74" s="35"/>
      <c r="I74" s="35"/>
      <c r="J74" s="35"/>
      <c r="K74" s="35"/>
      <c r="L74" s="35"/>
      <c r="M74" s="35"/>
    </row>
    <row r="77" ht="12.75">
      <c r="G77" s="35"/>
    </row>
    <row r="84" ht="12.75">
      <c r="H84" s="5"/>
    </row>
    <row r="87" ht="12.75">
      <c r="H87" s="5"/>
    </row>
    <row r="89" ht="12.75">
      <c r="H89" s="5"/>
    </row>
    <row r="92" ht="12.75">
      <c r="H92" s="5"/>
    </row>
    <row r="96" ht="12.75">
      <c r="H96" s="5"/>
    </row>
    <row r="118" ht="12.75">
      <c r="A118" s="26"/>
    </row>
    <row r="119" ht="12.75">
      <c r="A119" s="26"/>
    </row>
    <row r="120" ht="12.75">
      <c r="A120" s="26"/>
    </row>
    <row r="121" ht="12.75">
      <c r="A121" s="26"/>
    </row>
    <row r="122" ht="12.75">
      <c r="A122" s="26"/>
    </row>
    <row r="123" ht="12.75">
      <c r="A123" s="26"/>
    </row>
    <row r="124" ht="12.75">
      <c r="A124" s="26"/>
    </row>
    <row r="125" ht="12.75">
      <c r="A125" s="26"/>
    </row>
    <row r="126" ht="12.75">
      <c r="A126" s="26"/>
    </row>
    <row r="127" ht="12.75">
      <c r="A127" s="26"/>
    </row>
    <row r="128" ht="12.75">
      <c r="A128" s="26"/>
    </row>
    <row r="129" ht="12.75">
      <c r="A129" s="26"/>
    </row>
    <row r="130" ht="12.75">
      <c r="A130" s="26"/>
    </row>
    <row r="131" ht="12.75">
      <c r="A131" s="26"/>
    </row>
    <row r="132" ht="12.75">
      <c r="A132" s="26"/>
    </row>
    <row r="133" ht="12.75">
      <c r="A133" s="26"/>
    </row>
    <row r="134" ht="12.75">
      <c r="A134" s="26"/>
    </row>
    <row r="135" ht="12.75">
      <c r="A135" s="26"/>
    </row>
    <row r="136" ht="12.75">
      <c r="A136" s="26"/>
    </row>
    <row r="137" ht="12.75">
      <c r="A137" s="26"/>
    </row>
    <row r="138" ht="12.75">
      <c r="A138" s="26"/>
    </row>
    <row r="139" ht="12.75">
      <c r="A139" s="26"/>
    </row>
    <row r="140" ht="12.75">
      <c r="A140" s="26"/>
    </row>
    <row r="141" ht="12.75">
      <c r="A141" s="26"/>
    </row>
    <row r="142" ht="12.75">
      <c r="A142" s="26"/>
    </row>
    <row r="143" ht="12.75">
      <c r="A143" s="26"/>
    </row>
    <row r="144" ht="12.75">
      <c r="A144" s="26"/>
    </row>
    <row r="145" ht="12.75">
      <c r="A145" s="26"/>
    </row>
    <row r="146" ht="12.75">
      <c r="A146" s="26"/>
    </row>
    <row r="147" ht="12.75">
      <c r="A147" s="26"/>
    </row>
    <row r="148" ht="12.75">
      <c r="A148" s="26"/>
    </row>
    <row r="149" ht="12.75">
      <c r="A149" s="26"/>
    </row>
    <row r="150" ht="12.75">
      <c r="A150" s="26"/>
    </row>
    <row r="151" ht="12.75">
      <c r="A151" s="26"/>
    </row>
    <row r="152" ht="12.75">
      <c r="A152" s="26"/>
    </row>
    <row r="153" ht="12.75">
      <c r="A153" s="26"/>
    </row>
    <row r="154" ht="12.75">
      <c r="A154" s="26"/>
    </row>
    <row r="155" ht="12.75">
      <c r="A155" s="26"/>
    </row>
    <row r="156" ht="12.75">
      <c r="A156" s="26"/>
    </row>
    <row r="157" ht="12.75">
      <c r="A157" s="26"/>
    </row>
    <row r="158" ht="12.75">
      <c r="A158" s="26"/>
    </row>
    <row r="159" ht="12.75">
      <c r="A159" s="26"/>
    </row>
    <row r="160" ht="12.75">
      <c r="A160" s="26"/>
    </row>
    <row r="161" ht="12.75">
      <c r="A161" s="26"/>
    </row>
    <row r="162" ht="12.75">
      <c r="A162" s="26"/>
    </row>
    <row r="163" ht="12.75">
      <c r="A163" s="26"/>
    </row>
    <row r="164" ht="12.75">
      <c r="A164" s="26"/>
    </row>
    <row r="165" ht="12.75">
      <c r="A165" s="26"/>
    </row>
    <row r="166" ht="12.75">
      <c r="A166" s="26"/>
    </row>
    <row r="167" ht="12.75">
      <c r="A167" s="26"/>
    </row>
    <row r="168" ht="12.75">
      <c r="A168" s="26"/>
    </row>
    <row r="169" ht="12.75">
      <c r="A169" s="26"/>
    </row>
    <row r="170" ht="12.75">
      <c r="A170" s="26"/>
    </row>
    <row r="171" ht="12.75">
      <c r="A171" s="26"/>
    </row>
    <row r="172" ht="12.75">
      <c r="A172" s="26"/>
    </row>
    <row r="173" ht="12.75">
      <c r="A173" s="26"/>
    </row>
    <row r="174" ht="12.75">
      <c r="A174" s="26"/>
    </row>
    <row r="175" ht="12.75">
      <c r="A175" s="26"/>
    </row>
    <row r="176" ht="12.75">
      <c r="A176" s="26"/>
    </row>
    <row r="177" ht="12.75">
      <c r="A177" s="26"/>
    </row>
    <row r="178" ht="12.75">
      <c r="A178" s="26"/>
    </row>
    <row r="179" ht="12.75">
      <c r="A179" s="26"/>
    </row>
    <row r="180" ht="12.75">
      <c r="A180" s="26"/>
    </row>
    <row r="181" ht="12.75">
      <c r="A181" s="26"/>
    </row>
    <row r="182" ht="12.75">
      <c r="A182" s="26"/>
    </row>
    <row r="183" ht="12.75">
      <c r="A183" s="26"/>
    </row>
    <row r="184" ht="12.75">
      <c r="A184" s="26"/>
    </row>
    <row r="185" ht="12.75">
      <c r="A185" s="26"/>
    </row>
    <row r="186" ht="12.75">
      <c r="A186" s="26"/>
    </row>
    <row r="187" ht="12.75">
      <c r="A187" s="26"/>
    </row>
    <row r="188" ht="12.75">
      <c r="A188" s="26"/>
    </row>
    <row r="189" ht="12.75">
      <c r="A189" s="26"/>
    </row>
    <row r="190" ht="12.75">
      <c r="A190" s="26"/>
    </row>
    <row r="191" ht="12.75">
      <c r="A191" s="26"/>
    </row>
    <row r="192" ht="12.75">
      <c r="A192" s="26"/>
    </row>
    <row r="193" ht="12.75">
      <c r="A193" s="26"/>
    </row>
    <row r="194" ht="12.75">
      <c r="A194" s="26"/>
    </row>
    <row r="195" ht="12.75">
      <c r="A195" s="26"/>
    </row>
    <row r="196" ht="12.75">
      <c r="A196" s="26"/>
    </row>
    <row r="197" ht="12.75">
      <c r="A197" s="26"/>
    </row>
    <row r="198" ht="12.75">
      <c r="A198" s="26"/>
    </row>
    <row r="199" ht="12.75">
      <c r="A199" s="26"/>
    </row>
    <row r="200" ht="12.75">
      <c r="A200" s="26"/>
    </row>
    <row r="201" ht="12.75">
      <c r="A201" s="26"/>
    </row>
    <row r="202" ht="12.75">
      <c r="A202" s="26"/>
    </row>
    <row r="203" ht="12.75">
      <c r="A203" s="26"/>
    </row>
    <row r="204" ht="12.75">
      <c r="A204" s="26"/>
    </row>
    <row r="247" ht="12.75">
      <c r="A247" s="26"/>
    </row>
    <row r="248" ht="12.75">
      <c r="A248" s="26"/>
    </row>
    <row r="249" ht="12.75">
      <c r="A249" s="26"/>
    </row>
    <row r="250" ht="12.75">
      <c r="A250" s="26"/>
    </row>
    <row r="251" ht="12.75">
      <c r="A251" s="26"/>
    </row>
    <row r="252" ht="12.75">
      <c r="A252" s="26"/>
    </row>
    <row r="253" ht="12.75">
      <c r="A253" s="26"/>
    </row>
    <row r="254" ht="12.75">
      <c r="A254" s="26"/>
    </row>
    <row r="255" ht="12.75">
      <c r="A255" s="26"/>
    </row>
    <row r="256" ht="12.75">
      <c r="A256" s="26"/>
    </row>
    <row r="257" ht="12.75">
      <c r="A257" s="26"/>
    </row>
    <row r="258" ht="12.75">
      <c r="A258" s="26"/>
    </row>
    <row r="259" ht="12.75">
      <c r="A259" s="26"/>
    </row>
    <row r="260" ht="12.75">
      <c r="A260" s="26"/>
    </row>
    <row r="261" ht="12.75">
      <c r="A261" s="26"/>
    </row>
    <row r="262" ht="12.75">
      <c r="A262" s="26"/>
    </row>
    <row r="263" ht="12.75">
      <c r="A263" s="26"/>
    </row>
    <row r="264" ht="12.75">
      <c r="A264" s="26"/>
    </row>
    <row r="265" ht="12.75">
      <c r="A265" s="26"/>
    </row>
    <row r="266" ht="12.75">
      <c r="A266" s="26"/>
    </row>
    <row r="267" ht="12.75">
      <c r="A267" s="26"/>
    </row>
    <row r="268" ht="12.75">
      <c r="A268" s="26"/>
    </row>
    <row r="269" ht="12.75">
      <c r="A269" s="26"/>
    </row>
    <row r="270" ht="12.75">
      <c r="A270" s="26"/>
    </row>
    <row r="271" ht="12.75">
      <c r="A271" s="26"/>
    </row>
    <row r="272" ht="12.75">
      <c r="A272" s="26"/>
    </row>
    <row r="273" ht="12.75">
      <c r="A273" s="26"/>
    </row>
    <row r="274" ht="12.75">
      <c r="A274" s="26"/>
    </row>
    <row r="275" ht="12.75">
      <c r="A275" s="26"/>
    </row>
    <row r="276" ht="12.75">
      <c r="A276" s="26"/>
    </row>
    <row r="277" ht="12.75">
      <c r="A277" s="26"/>
    </row>
    <row r="278" ht="12.75">
      <c r="A278" s="26"/>
    </row>
    <row r="279" ht="12.75">
      <c r="A279" s="26"/>
    </row>
    <row r="280" ht="12.75">
      <c r="A280" s="26"/>
    </row>
    <row r="281" ht="12.75">
      <c r="A281" s="26"/>
    </row>
    <row r="282" ht="12.75">
      <c r="A282" s="26"/>
    </row>
    <row r="283" ht="12.75">
      <c r="A283" s="26"/>
    </row>
    <row r="284" ht="12.75">
      <c r="A284" s="26"/>
    </row>
    <row r="285" ht="12.75">
      <c r="A285" s="26"/>
    </row>
    <row r="286" ht="12.75">
      <c r="A286" s="26"/>
    </row>
    <row r="287" ht="12.75">
      <c r="A287" s="26"/>
    </row>
    <row r="288" ht="12.75">
      <c r="A288" s="26"/>
    </row>
    <row r="289" ht="12.75">
      <c r="A289" s="26"/>
    </row>
    <row r="290" ht="12.75">
      <c r="A290" s="26"/>
    </row>
  </sheetData>
  <sheetProtection/>
  <mergeCells count="20">
    <mergeCell ref="G8:L8"/>
    <mergeCell ref="B17:E17"/>
    <mergeCell ref="B22:E22"/>
    <mergeCell ref="M8:M10"/>
    <mergeCell ref="G9:I9"/>
    <mergeCell ref="B18:E18"/>
    <mergeCell ref="B19:E19"/>
    <mergeCell ref="B20:E20"/>
    <mergeCell ref="B21:E21"/>
    <mergeCell ref="B16:E16"/>
    <mergeCell ref="B15:E15"/>
    <mergeCell ref="B13:E13"/>
    <mergeCell ref="B14:E14"/>
    <mergeCell ref="F8:F10"/>
    <mergeCell ref="B12:E12"/>
    <mergeCell ref="A8:A10"/>
    <mergeCell ref="B8:B10"/>
    <mergeCell ref="C8:C10"/>
    <mergeCell ref="D8:E8"/>
    <mergeCell ref="D9:E9"/>
  </mergeCells>
  <hyperlinks>
    <hyperlink ref="M8" r:id="rId1" display="_ftn1"/>
  </hyperlinks>
  <printOptions/>
  <pageMargins left="0.1968503937007874" right="0.1968503937007874" top="0.5905511811023623" bottom="0.35433070866141736" header="0.5118110236220472" footer="0.03937007874015748"/>
  <pageSetup horizontalDpi="600" verticalDpi="600" orientation="landscape" paperSize="9" r:id="rId2"/>
  <headerFooter differentFirst="1"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bpalasz</cp:lastModifiedBy>
  <cp:lastPrinted>2015-03-16T10:00:31Z</cp:lastPrinted>
  <dcterms:created xsi:type="dcterms:W3CDTF">2010-09-24T07:39:40Z</dcterms:created>
  <dcterms:modified xsi:type="dcterms:W3CDTF">2015-03-16T10:00:56Z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