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<sst xmlns="http://schemas.openxmlformats.org/spreadsheetml/2006/main" count="142" uniqueCount="108">
  <si>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</si>
  <si>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</si>
  <si>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</si>
  <si>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</si>
  <si>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</si>
  <si>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</si>
  <si>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</si>
  <si>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</si>
  <si>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</si>
  <si>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</si>
  <si>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</si>
  <si>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</si>
  <si>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</si>
  <si>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</si>
  <si>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</si>
  <si>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</si>
  <si>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</si>
  <si>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</si>
  <si>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</si>
  <si>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</si>
  <si>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</si>
  <si>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</si>
  <si>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</si>
  <si>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</si>
  <si>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</si>
  <si>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</si>
  <si>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</si>
  <si>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</si>
  <si>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</si>
  <si>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</si>
  <si>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</si>
  <si>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</si>
  <si>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</si>
  <si>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</si>
  <si>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</si>
  <si>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</si>
  <si>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</si>
  <si>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</si>
  <si>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</si>
  <si>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</si>
  <si>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</si>
  <si>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</si>
  <si>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</si>
  <si>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</si>
  <si>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</si>
  <si>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</si>
  <si>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</si>
  <si>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</si>
  <si>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</si>
  <si>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</si>
  <si>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</si>
  <si>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</si>
  <si>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</si>
  <si>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</si>
  <si>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</si>
  <si>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</si>
  <si>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</si>
  <si>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</si>
  <si>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</si>
  <si>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</si>
  <si>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</si>
  <si>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</si>
  <si>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</si>
  <si>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</si>
  <si>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</si>
  <si>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</si>
  <si>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</si>
  <si>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</si>
  <si>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</si>
  <si>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</si>
  <si>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</si>
  <si>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</si>
  <si>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</si>
  <si>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</si>
  <si>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</si>
  <si>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</si>
  <si>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</si>
  <si>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</si>
  <si>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</si>
  <si>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</si>
  <si>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</si>
  <si>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</si>
  <si>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</si>
  <si>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</si>
  <si>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</si>
  <si>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</si>
  <si>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</si>
  <si>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</si>
  <si>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</si>
  <si>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</si>
  <si>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>1.3.1.24</t>
  </si>
  <si>
    <t>Utworzenie grupy zakupowej energii elektrycznej dla jednostek organizacyjnych Miasta Konina-III edycja.</t>
  </si>
  <si>
    <t>MOSiR w Koninie</t>
  </si>
  <si>
    <t>1.3.1.25</t>
  </si>
  <si>
    <t>Administrowanie Ośrodkiem Wypoczynkowym w Gosławicach dz. 926 rozdz. 92604).</t>
  </si>
  <si>
    <t>1.1.1.1</t>
  </si>
  <si>
    <t>Europejski Fundusz Społeczny - Program Operacyjny Wiedza Edukacja Rozwój</t>
  </si>
  <si>
    <t>Uczący się nauczyciele - wykształcony uczeń. Cel: Nabycie kompetencji kluczowych i zawodowych przez przedstawicieli kadry pracującej w placówkach oświaty dzięki udziałowi w zagranicznych mobilnościach (dz. 801 rozdz. 80195).</t>
  </si>
  <si>
    <t>I Liceum Oólnokształcące im. T. Kościuszki w Koninie</t>
  </si>
  <si>
    <t xml:space="preserve">do Uchwały nr            </t>
  </si>
  <si>
    <t xml:space="preserve">z dnia 29 kwietnia 2015 roku                                       </t>
  </si>
  <si>
    <t>1.3.1.26</t>
  </si>
  <si>
    <t>1.3.1.27</t>
  </si>
  <si>
    <t>Utrzymanie zimowe dróg gminnych oraz dróg w miastach na prawach powiatu na terenie miasta Konina (dz. 600 r. 60015, 60016).</t>
  </si>
  <si>
    <t>Dostawa energii elektrycznej dla celów oświetlenia ulic, sygnalizacji świetlnych, przepompowni i osadników wód deszczowych na terenie miasta Konina  (dz.900 r.90015).</t>
  </si>
  <si>
    <t>1.1.1.2</t>
  </si>
  <si>
    <t>Gimnazjum nr. 2 w Koninie</t>
  </si>
  <si>
    <t>Wspólnie obudźmy lepsze jutro. Cel: Wzmocnienie kompetencji zawodowych nauczycieli poprzez udział w szkoleniach za granicą (dz.801 r. 80195).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</si>
</sst>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tabSelected="1" zoomScalePageLayoutView="0" workbookViewId="0" topLeftCell="A22">
      <selection activeCell="F25" sqref="F25:M25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33" t="s">
        <v>50</v>
      </c>
    </row>
    <row r="2" ht="15.75">
      <c r="G2" s="34" t="s">
        <v>99</v>
      </c>
    </row>
    <row r="3" ht="15.75">
      <c r="G3" s="34" t="s">
        <v>51</v>
      </c>
    </row>
    <row r="4" ht="15.75">
      <c r="G4" s="34" t="s">
        <v>100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66" t="s">
        <v>0</v>
      </c>
      <c r="B8" s="66" t="s">
        <v>1</v>
      </c>
      <c r="C8" s="67" t="s">
        <v>33</v>
      </c>
      <c r="D8" s="68" t="s">
        <v>2</v>
      </c>
      <c r="E8" s="68"/>
      <c r="F8" s="63" t="s">
        <v>3</v>
      </c>
      <c r="G8" s="70" t="s">
        <v>52</v>
      </c>
      <c r="H8" s="71"/>
      <c r="I8" s="71"/>
      <c r="J8" s="71"/>
      <c r="K8" s="71"/>
      <c r="L8" s="72"/>
      <c r="M8" s="75" t="s">
        <v>12</v>
      </c>
    </row>
    <row r="9" spans="1:13" s="6" customFormat="1" ht="18.75" customHeight="1">
      <c r="A9" s="66"/>
      <c r="B9" s="66"/>
      <c r="C9" s="67"/>
      <c r="D9" s="69" t="s">
        <v>4</v>
      </c>
      <c r="E9" s="69"/>
      <c r="F9" s="64"/>
      <c r="G9" s="68"/>
      <c r="H9" s="68"/>
      <c r="I9" s="70"/>
      <c r="J9" s="28"/>
      <c r="K9" s="28"/>
      <c r="L9" s="28"/>
      <c r="M9" s="75"/>
    </row>
    <row r="10" spans="1:13" ht="11.25" customHeight="1">
      <c r="A10" s="66"/>
      <c r="B10" s="66"/>
      <c r="C10" s="67"/>
      <c r="D10" s="8" t="s">
        <v>5</v>
      </c>
      <c r="E10" s="8" t="s">
        <v>6</v>
      </c>
      <c r="F10" s="65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75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62" t="s">
        <v>13</v>
      </c>
      <c r="C12" s="62"/>
      <c r="D12" s="62"/>
      <c r="E12" s="62"/>
      <c r="F12" s="9">
        <f aca="true" t="shared" si="0" ref="F12:M12">+F13+F14</f>
        <v>90922144.34</v>
      </c>
      <c r="G12" s="9">
        <f t="shared" si="0"/>
        <v>23402466.64</v>
      </c>
      <c r="H12" s="9">
        <f t="shared" si="0"/>
        <v>40380698.379999995</v>
      </c>
      <c r="I12" s="37">
        <f t="shared" si="0"/>
        <v>13175224.3</v>
      </c>
      <c r="J12" s="9">
        <f t="shared" si="0"/>
        <v>3673325.34</v>
      </c>
      <c r="K12" s="9">
        <f t="shared" si="0"/>
        <v>3681130.96</v>
      </c>
      <c r="L12" s="9">
        <f t="shared" si="0"/>
        <v>3660000</v>
      </c>
      <c r="M12" s="9">
        <f t="shared" si="0"/>
        <v>81848293.02000001</v>
      </c>
    </row>
    <row r="13" spans="1:13" ht="14.25" customHeight="1">
      <c r="A13" s="30" t="s">
        <v>15</v>
      </c>
      <c r="B13" s="62" t="s">
        <v>7</v>
      </c>
      <c r="C13" s="62"/>
      <c r="D13" s="62"/>
      <c r="E13" s="62"/>
      <c r="F13" s="10">
        <f aca="true" t="shared" si="1" ref="F13:M13">F16+F25</f>
        <v>49392829.66</v>
      </c>
      <c r="G13" s="10">
        <f t="shared" si="1"/>
        <v>12942466.64</v>
      </c>
      <c r="H13" s="10">
        <f t="shared" si="1"/>
        <v>22656383.7</v>
      </c>
      <c r="I13" s="10">
        <f t="shared" si="1"/>
        <v>11045224.3</v>
      </c>
      <c r="J13" s="10">
        <f t="shared" si="1"/>
        <v>13325.34</v>
      </c>
      <c r="K13" s="10">
        <f t="shared" si="1"/>
        <v>11130.96</v>
      </c>
      <c r="L13" s="10">
        <f t="shared" si="1"/>
        <v>0</v>
      </c>
      <c r="M13" s="10">
        <f t="shared" si="1"/>
        <v>40543978.34</v>
      </c>
    </row>
    <row r="14" spans="1:16" ht="14.25" customHeight="1">
      <c r="A14" s="30" t="s">
        <v>16</v>
      </c>
      <c r="B14" s="62" t="s">
        <v>8</v>
      </c>
      <c r="C14" s="62"/>
      <c r="D14" s="62"/>
      <c r="E14" s="62"/>
      <c r="F14" s="10">
        <f aca="true" t="shared" si="2" ref="F14:M14">F20+F23+F53</f>
        <v>41529314.68</v>
      </c>
      <c r="G14" s="10">
        <f t="shared" si="2"/>
        <v>10460000</v>
      </c>
      <c r="H14" s="10">
        <f t="shared" si="2"/>
        <v>17724314.68</v>
      </c>
      <c r="I14" s="10">
        <f t="shared" si="2"/>
        <v>2130000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41304314.68</v>
      </c>
      <c r="P14" s="5"/>
    </row>
    <row r="15" spans="1:15" ht="64.5" customHeight="1">
      <c r="A15" s="30" t="s">
        <v>17</v>
      </c>
      <c r="B15" s="61" t="s">
        <v>35</v>
      </c>
      <c r="C15" s="61"/>
      <c r="D15" s="61"/>
      <c r="E15" s="61"/>
      <c r="F15" s="9">
        <f>F16</f>
        <v>308072.38</v>
      </c>
      <c r="G15" s="9">
        <f aca="true" t="shared" si="3" ref="G15:M15">G16</f>
        <v>177110</v>
      </c>
      <c r="H15" s="9">
        <f t="shared" si="3"/>
        <v>130962.38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308072.38</v>
      </c>
      <c r="O15" s="5"/>
    </row>
    <row r="16" spans="1:15" ht="15.75" customHeight="1">
      <c r="A16" s="31" t="s">
        <v>34</v>
      </c>
      <c r="B16" s="76" t="s">
        <v>9</v>
      </c>
      <c r="C16" s="76"/>
      <c r="D16" s="76"/>
      <c r="E16" s="76"/>
      <c r="F16" s="10">
        <f>SUM(F17:F19)</f>
        <v>308072.38</v>
      </c>
      <c r="G16" s="10">
        <f aca="true" t="shared" si="4" ref="G16:M16">SUM(G17:G19)</f>
        <v>177110</v>
      </c>
      <c r="H16" s="10">
        <f t="shared" si="4"/>
        <v>130962.38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308072.38</v>
      </c>
      <c r="O16" s="5"/>
    </row>
    <row r="17" spans="1:15" ht="94.5" customHeight="1">
      <c r="A17" s="31"/>
      <c r="B17" s="54" t="s">
        <v>96</v>
      </c>
      <c r="C17" s="52"/>
      <c r="D17" s="52"/>
      <c r="E17" s="52"/>
      <c r="F17" s="10"/>
      <c r="G17" s="10"/>
      <c r="H17" s="10"/>
      <c r="I17" s="10"/>
      <c r="J17" s="10"/>
      <c r="K17" s="10"/>
      <c r="L17" s="10"/>
      <c r="M17" s="10"/>
      <c r="O17" s="5"/>
    </row>
    <row r="18" spans="1:15" ht="144.75" customHeight="1">
      <c r="A18" s="31" t="s">
        <v>95</v>
      </c>
      <c r="B18" s="55" t="s">
        <v>107</v>
      </c>
      <c r="C18" s="55" t="s">
        <v>106</v>
      </c>
      <c r="D18" s="57">
        <v>2015</v>
      </c>
      <c r="E18" s="57">
        <v>2016</v>
      </c>
      <c r="F18" s="53">
        <f>SUM(G18:H18)</f>
        <v>123410.14</v>
      </c>
      <c r="G18" s="53">
        <v>72432</v>
      </c>
      <c r="H18" s="53">
        <v>50978.14</v>
      </c>
      <c r="I18" s="53"/>
      <c r="J18" s="53"/>
      <c r="K18" s="53"/>
      <c r="L18" s="53"/>
      <c r="M18" s="53">
        <f>SUM(G18:K18)</f>
        <v>123410.14</v>
      </c>
      <c r="O18" s="5"/>
    </row>
    <row r="19" spans="1:15" ht="218.25" customHeight="1">
      <c r="A19" s="31" t="s">
        <v>105</v>
      </c>
      <c r="B19" s="55" t="s">
        <v>97</v>
      </c>
      <c r="C19" s="56" t="s">
        <v>98</v>
      </c>
      <c r="D19" s="57">
        <v>2015</v>
      </c>
      <c r="E19" s="57">
        <v>2016</v>
      </c>
      <c r="F19" s="53">
        <f>SUM(G19:H19)</f>
        <v>184662.24</v>
      </c>
      <c r="G19" s="53">
        <v>104678</v>
      </c>
      <c r="H19" s="53">
        <v>79984.24</v>
      </c>
      <c r="I19" s="53"/>
      <c r="J19" s="53"/>
      <c r="K19" s="53"/>
      <c r="L19" s="53"/>
      <c r="M19" s="53">
        <f>SUM(G19:K19)</f>
        <v>184662.24</v>
      </c>
      <c r="O19" s="5"/>
    </row>
    <row r="20" spans="1:15" ht="15.75" customHeight="1">
      <c r="A20" s="31" t="s">
        <v>65</v>
      </c>
      <c r="B20" s="73" t="s">
        <v>8</v>
      </c>
      <c r="C20" s="73"/>
      <c r="D20" s="73"/>
      <c r="E20" s="73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O20" s="5"/>
    </row>
    <row r="21" spans="1:15" s="3" customFormat="1" ht="41.25" customHeight="1">
      <c r="A21" s="30" t="s">
        <v>19</v>
      </c>
      <c r="B21" s="61" t="s">
        <v>20</v>
      </c>
      <c r="C21" s="61"/>
      <c r="D21" s="61"/>
      <c r="E21" s="61"/>
      <c r="F21" s="13">
        <f aca="true" t="shared" si="5" ref="F21:M21">+F22+F23</f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3"/>
      <c r="K21" s="13"/>
      <c r="L21" s="13"/>
      <c r="M21" s="13">
        <f t="shared" si="5"/>
        <v>0</v>
      </c>
      <c r="N21" s="27"/>
      <c r="O21" s="17"/>
    </row>
    <row r="22" spans="1:15" s="3" customFormat="1" ht="14.25" customHeight="1">
      <c r="A22" s="30" t="s">
        <v>21</v>
      </c>
      <c r="B22" s="73" t="s">
        <v>7</v>
      </c>
      <c r="C22" s="73"/>
      <c r="D22" s="73"/>
      <c r="E22" s="73"/>
      <c r="F22" s="12">
        <v>0</v>
      </c>
      <c r="G22" s="12"/>
      <c r="H22" s="12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7"/>
      <c r="O22" s="17"/>
    </row>
    <row r="23" spans="1:15" s="3" customFormat="1" ht="12.75" customHeight="1">
      <c r="A23" s="30" t="s">
        <v>22</v>
      </c>
      <c r="B23" s="73" t="s">
        <v>8</v>
      </c>
      <c r="C23" s="73"/>
      <c r="D23" s="73"/>
      <c r="E23" s="73"/>
      <c r="F23" s="12">
        <v>0</v>
      </c>
      <c r="G23" s="12"/>
      <c r="H23" s="12"/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7"/>
      <c r="O23" s="17"/>
    </row>
    <row r="24" spans="1:15" s="2" customFormat="1" ht="42" customHeight="1">
      <c r="A24" s="30" t="s">
        <v>32</v>
      </c>
      <c r="B24" s="61" t="s">
        <v>23</v>
      </c>
      <c r="C24" s="61"/>
      <c r="D24" s="61"/>
      <c r="E24" s="61"/>
      <c r="F24" s="13">
        <f aca="true" t="shared" si="6" ref="F24:M24">F25+F53</f>
        <v>90614071.96</v>
      </c>
      <c r="G24" s="13">
        <f t="shared" si="6"/>
        <v>23225356.64</v>
      </c>
      <c r="H24" s="13">
        <f t="shared" si="6"/>
        <v>40249736</v>
      </c>
      <c r="I24" s="36">
        <f t="shared" si="6"/>
        <v>13175224.3</v>
      </c>
      <c r="J24" s="13">
        <f t="shared" si="6"/>
        <v>3673325.34</v>
      </c>
      <c r="K24" s="13">
        <f t="shared" si="6"/>
        <v>3681130.96</v>
      </c>
      <c r="L24" s="13">
        <f t="shared" si="6"/>
        <v>3660000</v>
      </c>
      <c r="M24" s="13">
        <f t="shared" si="6"/>
        <v>81540220.64</v>
      </c>
      <c r="N24" s="27"/>
      <c r="O24" s="17"/>
    </row>
    <row r="25" spans="1:15" s="2" customFormat="1" ht="16.5" customHeight="1">
      <c r="A25" s="31" t="s">
        <v>24</v>
      </c>
      <c r="B25" s="74" t="s">
        <v>7</v>
      </c>
      <c r="C25" s="74"/>
      <c r="D25" s="74"/>
      <c r="E25" s="74"/>
      <c r="F25" s="12">
        <f>SUM(F26:F52)</f>
        <v>49084757.279999994</v>
      </c>
      <c r="G25" s="12">
        <f aca="true" t="shared" si="7" ref="G25:M25">SUM(G26:G52)</f>
        <v>12765356.64</v>
      </c>
      <c r="H25" s="12">
        <f t="shared" si="7"/>
        <v>22525421.32</v>
      </c>
      <c r="I25" s="12">
        <f t="shared" si="7"/>
        <v>11045224.3</v>
      </c>
      <c r="J25" s="12">
        <f t="shared" si="7"/>
        <v>13325.34</v>
      </c>
      <c r="K25" s="12">
        <f t="shared" si="7"/>
        <v>11130.96</v>
      </c>
      <c r="L25" s="12">
        <f t="shared" si="7"/>
        <v>0</v>
      </c>
      <c r="M25" s="12">
        <f t="shared" si="7"/>
        <v>40235905.96</v>
      </c>
      <c r="N25" s="27"/>
      <c r="O25" s="17"/>
    </row>
    <row r="26" spans="1:20" s="2" customFormat="1" ht="89.25" customHeight="1">
      <c r="A26" s="30" t="s">
        <v>69</v>
      </c>
      <c r="B26" s="40" t="s">
        <v>36</v>
      </c>
      <c r="C26" s="15" t="s">
        <v>10</v>
      </c>
      <c r="D26" s="11">
        <v>2012</v>
      </c>
      <c r="E26" s="11">
        <v>2017</v>
      </c>
      <c r="F26" s="12">
        <v>255750</v>
      </c>
      <c r="G26" s="12">
        <v>57150</v>
      </c>
      <c r="H26" s="12">
        <v>57150</v>
      </c>
      <c r="I26" s="12">
        <v>19050</v>
      </c>
      <c r="J26" s="12"/>
      <c r="K26" s="12"/>
      <c r="L26" s="12"/>
      <c r="M26" s="41">
        <f>SUM(G26:I26)</f>
        <v>133350</v>
      </c>
      <c r="N26" s="27"/>
      <c r="O26" s="17"/>
      <c r="P26" s="4"/>
      <c r="Q26" s="4"/>
      <c r="R26" s="4"/>
      <c r="S26" s="4"/>
      <c r="T26" s="4"/>
    </row>
    <row r="27" spans="1:18" s="2" customFormat="1" ht="371.25" customHeight="1">
      <c r="A27" s="30" t="s">
        <v>25</v>
      </c>
      <c r="B27" s="40" t="s">
        <v>37</v>
      </c>
      <c r="C27" s="15" t="s">
        <v>10</v>
      </c>
      <c r="D27" s="11">
        <v>2012</v>
      </c>
      <c r="E27" s="11">
        <v>2016</v>
      </c>
      <c r="F27" s="12">
        <v>652000</v>
      </c>
      <c r="G27" s="12">
        <v>175000</v>
      </c>
      <c r="H27" s="12">
        <v>185000</v>
      </c>
      <c r="I27" s="12"/>
      <c r="J27" s="12"/>
      <c r="K27" s="12"/>
      <c r="L27" s="12"/>
      <c r="M27" s="41">
        <v>5517.86</v>
      </c>
      <c r="N27" s="27"/>
      <c r="O27" s="17"/>
      <c r="P27" s="4"/>
      <c r="Q27" s="4"/>
      <c r="R27" s="4"/>
    </row>
    <row r="28" spans="1:18" s="2" customFormat="1" ht="216" customHeight="1">
      <c r="A28" s="30" t="s">
        <v>70</v>
      </c>
      <c r="B28" s="40" t="s">
        <v>38</v>
      </c>
      <c r="C28" s="15" t="s">
        <v>10</v>
      </c>
      <c r="D28" s="11">
        <v>2013</v>
      </c>
      <c r="E28" s="11">
        <v>2017</v>
      </c>
      <c r="F28" s="12">
        <v>80000</v>
      </c>
      <c r="G28" s="12">
        <v>16000</v>
      </c>
      <c r="H28" s="12">
        <v>18000</v>
      </c>
      <c r="I28" s="12">
        <v>20000</v>
      </c>
      <c r="J28" s="12"/>
      <c r="K28" s="12"/>
      <c r="L28" s="12"/>
      <c r="M28" s="41">
        <v>16039.08</v>
      </c>
      <c r="N28" s="27"/>
      <c r="O28" s="17"/>
      <c r="R28" s="4"/>
    </row>
    <row r="29" spans="1:20" s="2" customFormat="1" ht="63.75" customHeight="1">
      <c r="A29" s="30" t="s">
        <v>71</v>
      </c>
      <c r="B29" s="40" t="s">
        <v>39</v>
      </c>
      <c r="C29" s="15" t="s">
        <v>10</v>
      </c>
      <c r="D29" s="11">
        <v>2013</v>
      </c>
      <c r="E29" s="11">
        <v>2016</v>
      </c>
      <c r="F29" s="12">
        <f>360000</f>
        <v>360000</v>
      </c>
      <c r="G29" s="12">
        <f>90000</f>
        <v>90000</v>
      </c>
      <c r="H29" s="12">
        <f>90000</f>
        <v>90000</v>
      </c>
      <c r="I29" s="12"/>
      <c r="J29" s="12"/>
      <c r="K29" s="12"/>
      <c r="L29" s="12"/>
      <c r="M29" s="12">
        <f>SUM(G29:H29)</f>
        <v>180000</v>
      </c>
      <c r="N29" s="27"/>
      <c r="O29" s="17"/>
      <c r="R29" s="4"/>
      <c r="T29" s="4"/>
    </row>
    <row r="30" spans="1:20" s="14" customFormat="1" ht="143.25" customHeight="1">
      <c r="A30" s="32" t="s">
        <v>26</v>
      </c>
      <c r="B30" s="40" t="s">
        <v>40</v>
      </c>
      <c r="C30" s="15" t="s">
        <v>10</v>
      </c>
      <c r="D30" s="11">
        <v>2013</v>
      </c>
      <c r="E30" s="11">
        <v>2017</v>
      </c>
      <c r="F30" s="12">
        <v>3530000</v>
      </c>
      <c r="G30" s="12">
        <v>870000</v>
      </c>
      <c r="H30" s="12">
        <v>890000</v>
      </c>
      <c r="I30" s="12">
        <v>920000</v>
      </c>
      <c r="J30" s="12"/>
      <c r="K30" s="12"/>
      <c r="L30" s="12"/>
      <c r="M30" s="12">
        <v>0</v>
      </c>
      <c r="N30" s="27"/>
      <c r="O30" s="16"/>
      <c r="T30" s="16"/>
    </row>
    <row r="31" spans="1:20" s="14" customFormat="1" ht="38.25" customHeight="1">
      <c r="A31" s="32" t="s">
        <v>72</v>
      </c>
      <c r="B31" s="40" t="s">
        <v>41</v>
      </c>
      <c r="C31" s="15" t="s">
        <v>10</v>
      </c>
      <c r="D31" s="11">
        <v>2013</v>
      </c>
      <c r="E31" s="11">
        <v>2017</v>
      </c>
      <c r="F31" s="12">
        <v>3849376.69</v>
      </c>
      <c r="G31" s="12">
        <v>1154782.51</v>
      </c>
      <c r="H31" s="12">
        <v>1178700.88</v>
      </c>
      <c r="I31" s="12">
        <v>385029.15</v>
      </c>
      <c r="J31" s="12"/>
      <c r="K31" s="12"/>
      <c r="L31" s="12"/>
      <c r="M31" s="12">
        <v>0</v>
      </c>
      <c r="N31" s="27"/>
      <c r="O31" s="16"/>
      <c r="T31" s="16"/>
    </row>
    <row r="32" spans="1:20" s="14" customFormat="1" ht="90" customHeight="1">
      <c r="A32" s="32" t="s">
        <v>27</v>
      </c>
      <c r="B32" s="40" t="s">
        <v>42</v>
      </c>
      <c r="C32" s="42" t="s">
        <v>10</v>
      </c>
      <c r="D32" s="11">
        <v>2014</v>
      </c>
      <c r="E32" s="11">
        <v>2019</v>
      </c>
      <c r="F32" s="12">
        <f>SUM(G32:K32)</f>
        <v>49815</v>
      </c>
      <c r="G32" s="12">
        <v>9963</v>
      </c>
      <c r="H32" s="12">
        <v>9963</v>
      </c>
      <c r="I32" s="12">
        <v>9963</v>
      </c>
      <c r="J32" s="12">
        <v>9963</v>
      </c>
      <c r="K32" s="12">
        <v>9963</v>
      </c>
      <c r="L32" s="12"/>
      <c r="M32" s="12">
        <v>0</v>
      </c>
      <c r="N32" s="27"/>
      <c r="O32" s="16"/>
      <c r="T32" s="16"/>
    </row>
    <row r="33" spans="1:20" s="14" customFormat="1" ht="103.5" customHeight="1">
      <c r="A33" s="32" t="s">
        <v>28</v>
      </c>
      <c r="B33" s="40" t="s">
        <v>43</v>
      </c>
      <c r="C33" s="42" t="s">
        <v>10</v>
      </c>
      <c r="D33" s="11">
        <v>2014</v>
      </c>
      <c r="E33" s="11">
        <v>2017</v>
      </c>
      <c r="F33" s="12">
        <v>464270</v>
      </c>
      <c r="G33" s="12">
        <v>100000</v>
      </c>
      <c r="H33" s="12">
        <v>151950</v>
      </c>
      <c r="I33" s="12">
        <v>131400</v>
      </c>
      <c r="J33" s="12"/>
      <c r="K33" s="12"/>
      <c r="L33" s="12"/>
      <c r="M33" s="12">
        <f>SUM(G33:I33)</f>
        <v>383350</v>
      </c>
      <c r="N33" s="27"/>
      <c r="O33" s="16"/>
      <c r="T33" s="16"/>
    </row>
    <row r="34" spans="1:20" s="14" customFormat="1" ht="74.25" customHeight="1">
      <c r="A34" s="32" t="s">
        <v>73</v>
      </c>
      <c r="B34" s="40" t="s">
        <v>44</v>
      </c>
      <c r="C34" s="42" t="s">
        <v>10</v>
      </c>
      <c r="D34" s="11">
        <v>2014</v>
      </c>
      <c r="E34" s="11">
        <v>2016</v>
      </c>
      <c r="F34" s="12">
        <v>1183550</v>
      </c>
      <c r="G34" s="12">
        <f>514000+220000</f>
        <v>734000</v>
      </c>
      <c r="H34" s="12">
        <f>659200-250000</f>
        <v>409200</v>
      </c>
      <c r="I34" s="12"/>
      <c r="J34" s="12"/>
      <c r="K34" s="12"/>
      <c r="L34" s="12"/>
      <c r="M34" s="12">
        <f>SUM(G34:H34)</f>
        <v>1143200</v>
      </c>
      <c r="N34" s="27"/>
      <c r="O34" s="16"/>
      <c r="T34" s="16"/>
    </row>
    <row r="35" spans="1:20" s="14" customFormat="1" ht="126" customHeight="1">
      <c r="A35" s="32" t="s">
        <v>74</v>
      </c>
      <c r="B35" s="40" t="s">
        <v>45</v>
      </c>
      <c r="C35" s="42" t="s">
        <v>10</v>
      </c>
      <c r="D35" s="11">
        <v>2014</v>
      </c>
      <c r="E35" s="11">
        <v>2018</v>
      </c>
      <c r="F35" s="12">
        <v>9849.45</v>
      </c>
      <c r="G35" s="12">
        <v>2250</v>
      </c>
      <c r="H35" s="12">
        <v>2250</v>
      </c>
      <c r="I35" s="12">
        <v>2250</v>
      </c>
      <c r="J35" s="12">
        <v>2250</v>
      </c>
      <c r="K35" s="12"/>
      <c r="L35" s="12"/>
      <c r="M35" s="12">
        <v>0</v>
      </c>
      <c r="N35" s="27"/>
      <c r="O35" s="16"/>
      <c r="T35" s="16"/>
    </row>
    <row r="36" spans="1:20" s="14" customFormat="1" ht="112.5" customHeight="1">
      <c r="A36" s="32" t="s">
        <v>29</v>
      </c>
      <c r="B36" s="40" t="s">
        <v>49</v>
      </c>
      <c r="C36" s="42" t="s">
        <v>10</v>
      </c>
      <c r="D36" s="11">
        <v>2014</v>
      </c>
      <c r="E36" s="11">
        <v>2019</v>
      </c>
      <c r="F36" s="12">
        <v>6224.59</v>
      </c>
      <c r="G36" s="12">
        <v>960.88</v>
      </c>
      <c r="H36" s="12">
        <v>1008.92</v>
      </c>
      <c r="I36" s="12">
        <v>1059.37</v>
      </c>
      <c r="J36" s="12">
        <v>1112.34</v>
      </c>
      <c r="K36" s="12">
        <v>1167.96</v>
      </c>
      <c r="L36" s="12"/>
      <c r="M36" s="12">
        <f>SUM(G36:K36)</f>
        <v>5309.47</v>
      </c>
      <c r="N36" s="27"/>
      <c r="O36" s="16"/>
      <c r="T36" s="16"/>
    </row>
    <row r="37" spans="1:20" s="14" customFormat="1" ht="76.5" customHeight="1">
      <c r="A37" s="32" t="s">
        <v>75</v>
      </c>
      <c r="B37" s="40" t="s">
        <v>60</v>
      </c>
      <c r="C37" s="42" t="s">
        <v>10</v>
      </c>
      <c r="D37" s="11">
        <v>2014</v>
      </c>
      <c r="E37" s="11">
        <v>2017</v>
      </c>
      <c r="F37" s="12">
        <f>SUM(G37:I37)</f>
        <v>48000</v>
      </c>
      <c r="G37" s="12">
        <v>16000</v>
      </c>
      <c r="H37" s="12">
        <v>16000</v>
      </c>
      <c r="I37" s="12">
        <v>16000</v>
      </c>
      <c r="J37" s="12"/>
      <c r="K37" s="12"/>
      <c r="L37" s="12"/>
      <c r="M37" s="12">
        <f>SUM(G37:J37)</f>
        <v>48000</v>
      </c>
      <c r="N37" s="27"/>
      <c r="O37" s="16"/>
      <c r="T37" s="16"/>
    </row>
    <row r="38" spans="1:20" s="14" customFormat="1" ht="64.5" customHeight="1">
      <c r="A38" s="32" t="s">
        <v>54</v>
      </c>
      <c r="B38" s="40" t="s">
        <v>61</v>
      </c>
      <c r="C38" s="42" t="s">
        <v>10</v>
      </c>
      <c r="D38" s="11">
        <v>2014</v>
      </c>
      <c r="E38" s="11">
        <v>2017</v>
      </c>
      <c r="F38" s="12">
        <f>SUM(G38:I38)</f>
        <v>2944657.29</v>
      </c>
      <c r="G38" s="12">
        <v>962157.96</v>
      </c>
      <c r="H38" s="12">
        <v>981545.05</v>
      </c>
      <c r="I38" s="12">
        <v>1000954.28</v>
      </c>
      <c r="J38" s="12"/>
      <c r="K38" s="12"/>
      <c r="L38" s="12"/>
      <c r="M38" s="12">
        <f>SUM(G38:I38)</f>
        <v>2944657.29</v>
      </c>
      <c r="N38" s="27"/>
      <c r="O38" s="16"/>
      <c r="T38" s="16"/>
    </row>
    <row r="39" spans="1:20" s="14" customFormat="1" ht="126" customHeight="1">
      <c r="A39" s="32" t="s">
        <v>76</v>
      </c>
      <c r="B39" s="40" t="s">
        <v>56</v>
      </c>
      <c r="C39" s="42" t="s">
        <v>10</v>
      </c>
      <c r="D39" s="11">
        <v>2014</v>
      </c>
      <c r="E39" s="11">
        <v>2016</v>
      </c>
      <c r="F39" s="12">
        <f>SUM(G39:H39)</f>
        <v>43000</v>
      </c>
      <c r="G39" s="12">
        <v>28000</v>
      </c>
      <c r="H39" s="12">
        <v>15000</v>
      </c>
      <c r="I39" s="12"/>
      <c r="J39" s="12"/>
      <c r="K39" s="12"/>
      <c r="L39" s="12"/>
      <c r="M39" s="12">
        <f>SUM(G39:H39)</f>
        <v>43000</v>
      </c>
      <c r="N39" s="27"/>
      <c r="O39" s="16"/>
      <c r="T39" s="16"/>
    </row>
    <row r="40" spans="1:20" s="14" customFormat="1" ht="75" customHeight="1">
      <c r="A40" s="32" t="s">
        <v>77</v>
      </c>
      <c r="B40" s="40" t="s">
        <v>55</v>
      </c>
      <c r="C40" s="42" t="s">
        <v>10</v>
      </c>
      <c r="D40" s="11">
        <v>2014</v>
      </c>
      <c r="E40" s="11">
        <v>2016</v>
      </c>
      <c r="F40" s="12">
        <f>SUM(G40:H40)</f>
        <v>274000</v>
      </c>
      <c r="G40" s="12">
        <v>205500</v>
      </c>
      <c r="H40" s="12">
        <v>68500</v>
      </c>
      <c r="I40" s="12"/>
      <c r="J40" s="12"/>
      <c r="K40" s="12"/>
      <c r="L40" s="12"/>
      <c r="M40" s="12">
        <f>SUM(G40:H40)</f>
        <v>274000</v>
      </c>
      <c r="N40" s="27"/>
      <c r="O40" s="16"/>
      <c r="T40" s="16"/>
    </row>
    <row r="41" spans="1:20" s="14" customFormat="1" ht="63.75" customHeight="1">
      <c r="A41" s="32" t="s">
        <v>78</v>
      </c>
      <c r="B41" s="40" t="s">
        <v>62</v>
      </c>
      <c r="C41" s="42" t="s">
        <v>10</v>
      </c>
      <c r="D41" s="11">
        <v>2014</v>
      </c>
      <c r="E41" s="11">
        <v>2017</v>
      </c>
      <c r="F41" s="12">
        <f>SUM(G41:I41)</f>
        <v>27000000</v>
      </c>
      <c r="G41" s="12">
        <v>6000000</v>
      </c>
      <c r="H41" s="12">
        <v>14000000</v>
      </c>
      <c r="I41" s="12">
        <v>7000000</v>
      </c>
      <c r="J41" s="12"/>
      <c r="K41" s="12"/>
      <c r="L41" s="12"/>
      <c r="M41" s="12">
        <f>SUM(G41:I41)</f>
        <v>27000000</v>
      </c>
      <c r="N41" s="27"/>
      <c r="O41" s="16"/>
      <c r="T41" s="16"/>
    </row>
    <row r="42" spans="1:20" s="14" customFormat="1" ht="77.25" customHeight="1">
      <c r="A42" s="32" t="s">
        <v>79</v>
      </c>
      <c r="B42" s="40" t="s">
        <v>53</v>
      </c>
      <c r="C42" s="42" t="s">
        <v>10</v>
      </c>
      <c r="D42" s="11">
        <v>2014</v>
      </c>
      <c r="E42" s="11">
        <v>2017</v>
      </c>
      <c r="F42" s="53">
        <f>SUM(G42:I42)</f>
        <v>274782</v>
      </c>
      <c r="G42" s="53">
        <f>107000-6017</f>
        <v>100983</v>
      </c>
      <c r="H42" s="53">
        <f>154000-24419.5</f>
        <v>129580.5</v>
      </c>
      <c r="I42" s="53">
        <f>156000-111781.5</f>
        <v>44218.5</v>
      </c>
      <c r="J42" s="12"/>
      <c r="K42" s="12"/>
      <c r="L42" s="12"/>
      <c r="M42" s="53">
        <v>0</v>
      </c>
      <c r="N42" s="27"/>
      <c r="O42" s="16"/>
      <c r="T42" s="16"/>
    </row>
    <row r="43" spans="1:20" s="14" customFormat="1" ht="113.25" customHeight="1">
      <c r="A43" s="32" t="s">
        <v>80</v>
      </c>
      <c r="B43" s="40" t="s">
        <v>57</v>
      </c>
      <c r="C43" s="42" t="s">
        <v>10</v>
      </c>
      <c r="D43" s="11">
        <v>2014</v>
      </c>
      <c r="E43" s="11">
        <v>2016</v>
      </c>
      <c r="F43" s="53">
        <f>SUM(G43:H43)</f>
        <v>2119622.2600000002</v>
      </c>
      <c r="G43" s="53">
        <f>1490000+423429.29</f>
        <v>1913429.29</v>
      </c>
      <c r="H43" s="53">
        <f>265000-58807.03</f>
        <v>206192.97</v>
      </c>
      <c r="I43" s="12"/>
      <c r="J43" s="12"/>
      <c r="K43" s="12"/>
      <c r="L43" s="12"/>
      <c r="M43" s="53">
        <f>SUM(G43:H43)</f>
        <v>2119622.2600000002</v>
      </c>
      <c r="N43" s="27"/>
      <c r="O43" s="16"/>
      <c r="T43" s="16"/>
    </row>
    <row r="44" spans="1:20" s="14" customFormat="1" ht="105.75" customHeight="1">
      <c r="A44" s="32" t="s">
        <v>81</v>
      </c>
      <c r="B44" s="40" t="s">
        <v>66</v>
      </c>
      <c r="C44" s="42" t="s">
        <v>10</v>
      </c>
      <c r="D44" s="11">
        <v>2015</v>
      </c>
      <c r="E44" s="11">
        <v>2016</v>
      </c>
      <c r="F44" s="12">
        <f>SUM(G44:H44)</f>
        <v>24000</v>
      </c>
      <c r="G44" s="12">
        <v>18000</v>
      </c>
      <c r="H44" s="12">
        <v>6000</v>
      </c>
      <c r="I44" s="12"/>
      <c r="J44" s="12"/>
      <c r="K44" s="12"/>
      <c r="L44" s="12"/>
      <c r="M44" s="12">
        <f>SUM(G44:H44)</f>
        <v>24000</v>
      </c>
      <c r="N44" s="27"/>
      <c r="O44" s="16"/>
      <c r="T44" s="16"/>
    </row>
    <row r="45" spans="1:20" s="14" customFormat="1" ht="152.25" customHeight="1">
      <c r="A45" s="32" t="s">
        <v>82</v>
      </c>
      <c r="B45" s="40" t="s">
        <v>67</v>
      </c>
      <c r="C45" s="42" t="s">
        <v>10</v>
      </c>
      <c r="D45" s="11">
        <v>2015</v>
      </c>
      <c r="E45" s="11">
        <v>2017</v>
      </c>
      <c r="F45" s="12">
        <f aca="true" t="shared" si="8" ref="F45:F52">SUM(G45:I45)</f>
        <v>27060</v>
      </c>
      <c r="G45" s="12">
        <v>7380</v>
      </c>
      <c r="H45" s="12">
        <v>7380</v>
      </c>
      <c r="I45" s="12">
        <v>12300</v>
      </c>
      <c r="J45" s="12"/>
      <c r="K45" s="12"/>
      <c r="L45" s="12"/>
      <c r="M45" s="12">
        <f>SUM(G45:I45)</f>
        <v>27060</v>
      </c>
      <c r="N45" s="27"/>
      <c r="O45" s="16"/>
      <c r="T45" s="16"/>
    </row>
    <row r="46" spans="1:20" s="14" customFormat="1" ht="74.25" customHeight="1">
      <c r="A46" s="32" t="s">
        <v>58</v>
      </c>
      <c r="B46" s="40" t="s">
        <v>89</v>
      </c>
      <c r="C46" s="42" t="s">
        <v>10</v>
      </c>
      <c r="D46" s="11">
        <v>2015</v>
      </c>
      <c r="E46" s="11">
        <v>2017</v>
      </c>
      <c r="F46" s="12">
        <f t="shared" si="8"/>
        <v>137000</v>
      </c>
      <c r="G46" s="12">
        <v>45000</v>
      </c>
      <c r="H46" s="12">
        <v>46000</v>
      </c>
      <c r="I46" s="12">
        <v>46000</v>
      </c>
      <c r="J46" s="12"/>
      <c r="K46" s="12"/>
      <c r="L46" s="12"/>
      <c r="M46" s="12">
        <f>SUM(G46:I46)</f>
        <v>137000</v>
      </c>
      <c r="N46" s="27"/>
      <c r="O46" s="16"/>
      <c r="T46" s="16"/>
    </row>
    <row r="47" spans="1:20" s="14" customFormat="1" ht="101.25" customHeight="1">
      <c r="A47" s="32" t="s">
        <v>59</v>
      </c>
      <c r="B47" s="40" t="s">
        <v>88</v>
      </c>
      <c r="C47" s="42" t="s">
        <v>10</v>
      </c>
      <c r="D47" s="11">
        <v>2015</v>
      </c>
      <c r="E47" s="11">
        <v>2017</v>
      </c>
      <c r="F47" s="12">
        <f t="shared" si="8"/>
        <v>153000</v>
      </c>
      <c r="G47" s="12">
        <v>50000</v>
      </c>
      <c r="H47" s="12">
        <v>51000</v>
      </c>
      <c r="I47" s="12">
        <v>52000</v>
      </c>
      <c r="J47" s="12"/>
      <c r="K47" s="12"/>
      <c r="L47" s="12"/>
      <c r="M47" s="12">
        <f>SUM(G47:I47)</f>
        <v>153000</v>
      </c>
      <c r="N47" s="27"/>
      <c r="O47" s="16"/>
      <c r="T47" s="16"/>
    </row>
    <row r="48" spans="1:20" s="14" customFormat="1" ht="105.75" customHeight="1">
      <c r="A48" s="32" t="s">
        <v>83</v>
      </c>
      <c r="B48" s="40" t="s">
        <v>68</v>
      </c>
      <c r="C48" s="42" t="s">
        <v>10</v>
      </c>
      <c r="D48" s="11">
        <v>2015</v>
      </c>
      <c r="E48" s="11">
        <v>2017</v>
      </c>
      <c r="F48" s="12">
        <f t="shared" si="8"/>
        <v>255000</v>
      </c>
      <c r="G48" s="12">
        <v>85000</v>
      </c>
      <c r="H48" s="12">
        <v>85000</v>
      </c>
      <c r="I48" s="12">
        <v>85000</v>
      </c>
      <c r="J48" s="12"/>
      <c r="K48" s="12"/>
      <c r="L48" s="12"/>
      <c r="M48" s="12">
        <f>SUM(G48:I48)</f>
        <v>255000</v>
      </c>
      <c r="N48" s="27"/>
      <c r="O48" s="16"/>
      <c r="T48" s="16"/>
    </row>
    <row r="49" spans="1:20" s="14" customFormat="1" ht="92.25" customHeight="1">
      <c r="A49" s="32" t="s">
        <v>90</v>
      </c>
      <c r="B49" s="40" t="s">
        <v>91</v>
      </c>
      <c r="C49" s="42" t="s">
        <v>10</v>
      </c>
      <c r="D49" s="11">
        <v>2015</v>
      </c>
      <c r="E49" s="11">
        <v>2017</v>
      </c>
      <c r="F49" s="12">
        <f t="shared" si="8"/>
        <v>2600000</v>
      </c>
      <c r="G49" s="12">
        <v>0</v>
      </c>
      <c r="H49" s="12">
        <v>1300000</v>
      </c>
      <c r="I49" s="12">
        <v>1300000</v>
      </c>
      <c r="J49" s="12"/>
      <c r="K49" s="12"/>
      <c r="L49" s="12"/>
      <c r="M49" s="12">
        <f>SUM(G49:I49)</f>
        <v>2600000</v>
      </c>
      <c r="N49" s="27"/>
      <c r="O49" s="16"/>
      <c r="T49" s="16"/>
    </row>
    <row r="50" spans="1:20" s="14" customFormat="1" ht="66.75" customHeight="1">
      <c r="A50" s="32" t="s">
        <v>93</v>
      </c>
      <c r="B50" s="40" t="s">
        <v>94</v>
      </c>
      <c r="C50" s="42" t="s">
        <v>92</v>
      </c>
      <c r="D50" s="11">
        <v>2015</v>
      </c>
      <c r="E50" s="11">
        <v>2016</v>
      </c>
      <c r="F50" s="12">
        <f t="shared" si="8"/>
        <v>423800</v>
      </c>
      <c r="G50" s="12">
        <v>123800</v>
      </c>
      <c r="H50" s="12">
        <v>300000</v>
      </c>
      <c r="I50" s="12"/>
      <c r="J50" s="12"/>
      <c r="K50" s="12"/>
      <c r="L50" s="12"/>
      <c r="M50" s="12">
        <f>SUM(G50:K50)</f>
        <v>423800</v>
      </c>
      <c r="N50" s="27"/>
      <c r="O50" s="16"/>
      <c r="T50" s="16"/>
    </row>
    <row r="51" spans="1:20" s="14" customFormat="1" ht="114.75" customHeight="1">
      <c r="A51" s="32" t="s">
        <v>101</v>
      </c>
      <c r="B51" s="58" t="s">
        <v>103</v>
      </c>
      <c r="C51" s="59" t="s">
        <v>10</v>
      </c>
      <c r="D51" s="60">
        <v>2015</v>
      </c>
      <c r="E51" s="60">
        <v>2016</v>
      </c>
      <c r="F51" s="53">
        <f t="shared" si="8"/>
        <v>1850000</v>
      </c>
      <c r="G51" s="53">
        <v>0</v>
      </c>
      <c r="H51" s="53">
        <v>1850000</v>
      </c>
      <c r="I51" s="53"/>
      <c r="J51" s="53"/>
      <c r="K51" s="53"/>
      <c r="L51" s="53"/>
      <c r="M51" s="53">
        <f>SUM(G51:K51)</f>
        <v>1850000</v>
      </c>
      <c r="N51" s="27"/>
      <c r="O51" s="16"/>
      <c r="T51" s="16"/>
    </row>
    <row r="52" spans="1:20" s="14" customFormat="1" ht="144.75" customHeight="1">
      <c r="A52" s="32" t="s">
        <v>102</v>
      </c>
      <c r="B52" s="58" t="s">
        <v>104</v>
      </c>
      <c r="C52" s="59" t="s">
        <v>10</v>
      </c>
      <c r="D52" s="60">
        <v>2015</v>
      </c>
      <c r="E52" s="60">
        <v>2016</v>
      </c>
      <c r="F52" s="53">
        <f t="shared" si="8"/>
        <v>470000</v>
      </c>
      <c r="G52" s="53">
        <v>0</v>
      </c>
      <c r="H52" s="53">
        <v>470000</v>
      </c>
      <c r="I52" s="53"/>
      <c r="J52" s="53"/>
      <c r="K52" s="53"/>
      <c r="L52" s="53"/>
      <c r="M52" s="53">
        <f>SUM(G52:K52)</f>
        <v>470000</v>
      </c>
      <c r="N52" s="27"/>
      <c r="O52" s="16"/>
      <c r="T52" s="16"/>
    </row>
    <row r="53" spans="1:16" s="2" customFormat="1" ht="27.75" customHeight="1">
      <c r="A53" s="31" t="s">
        <v>30</v>
      </c>
      <c r="B53" s="24" t="s">
        <v>18</v>
      </c>
      <c r="C53" s="15"/>
      <c r="D53" s="11"/>
      <c r="E53" s="11"/>
      <c r="F53" s="12">
        <f>SUM(F54:F58)</f>
        <v>41529314.68</v>
      </c>
      <c r="G53" s="12">
        <f aca="true" t="shared" si="9" ref="G53:M53">SUM(G54:G58)</f>
        <v>10460000</v>
      </c>
      <c r="H53" s="12">
        <f t="shared" si="9"/>
        <v>17724314.68</v>
      </c>
      <c r="I53" s="12">
        <f t="shared" si="9"/>
        <v>2130000</v>
      </c>
      <c r="J53" s="12">
        <f t="shared" si="9"/>
        <v>3660000</v>
      </c>
      <c r="K53" s="12">
        <f t="shared" si="9"/>
        <v>3670000</v>
      </c>
      <c r="L53" s="12">
        <f t="shared" si="9"/>
        <v>3660000</v>
      </c>
      <c r="M53" s="12">
        <f t="shared" si="9"/>
        <v>41304314.68</v>
      </c>
      <c r="N53" s="27"/>
      <c r="O53" s="17"/>
      <c r="P53" s="4"/>
    </row>
    <row r="54" spans="1:20" s="2" customFormat="1" ht="48.75" customHeight="1">
      <c r="A54" s="30" t="s">
        <v>31</v>
      </c>
      <c r="B54" s="40" t="s">
        <v>46</v>
      </c>
      <c r="C54" s="15" t="s">
        <v>10</v>
      </c>
      <c r="D54" s="11">
        <v>2013</v>
      </c>
      <c r="E54" s="11">
        <v>2016</v>
      </c>
      <c r="F54" s="12">
        <v>465000</v>
      </c>
      <c r="G54" s="12">
        <v>110000</v>
      </c>
      <c r="H54" s="12">
        <f>110000+25000</f>
        <v>135000</v>
      </c>
      <c r="I54" s="12"/>
      <c r="J54" s="12"/>
      <c r="K54" s="12"/>
      <c r="L54" s="12"/>
      <c r="M54" s="12">
        <f>SUM(G54:H54)</f>
        <v>245000</v>
      </c>
      <c r="N54" s="27"/>
      <c r="O54" s="17"/>
      <c r="R54" s="4"/>
      <c r="T54" s="4"/>
    </row>
    <row r="55" spans="1:13" ht="75" customHeight="1">
      <c r="A55" s="30" t="s">
        <v>84</v>
      </c>
      <c r="B55" s="43" t="s">
        <v>47</v>
      </c>
      <c r="C55" s="15" t="s">
        <v>10</v>
      </c>
      <c r="D55" s="11">
        <v>2014</v>
      </c>
      <c r="E55" s="38">
        <v>2016</v>
      </c>
      <c r="F55" s="41">
        <f>17160000+9039314.68-155000</f>
        <v>26044314.68</v>
      </c>
      <c r="G55" s="41">
        <f>9000000+500000+155000-155000</f>
        <v>9500000</v>
      </c>
      <c r="H55" s="41">
        <f>7500000+9039314.68</f>
        <v>16539314.68</v>
      </c>
      <c r="I55" s="44"/>
      <c r="J55" s="44"/>
      <c r="K55" s="44"/>
      <c r="L55" s="44"/>
      <c r="M55" s="41">
        <f>SUM(G55:I55)</f>
        <v>26039314.68</v>
      </c>
    </row>
    <row r="56" spans="1:13" ht="63" customHeight="1">
      <c r="A56" s="30" t="s">
        <v>85</v>
      </c>
      <c r="B56" s="43" t="s">
        <v>64</v>
      </c>
      <c r="C56" s="15" t="s">
        <v>10</v>
      </c>
      <c r="D56" s="11">
        <v>2014</v>
      </c>
      <c r="E56" s="38">
        <v>2016</v>
      </c>
      <c r="F56" s="41">
        <f>SUM(G56:H56)</f>
        <v>1400000</v>
      </c>
      <c r="G56" s="41">
        <f>1100000-500000</f>
        <v>600000</v>
      </c>
      <c r="H56" s="41">
        <v>800000</v>
      </c>
      <c r="I56" s="45"/>
      <c r="J56" s="45"/>
      <c r="K56" s="45"/>
      <c r="L56" s="45"/>
      <c r="M56" s="41">
        <f>SUM(G56:I56)</f>
        <v>1400000</v>
      </c>
    </row>
    <row r="57" spans="1:13" ht="62.25" customHeight="1">
      <c r="A57" s="30" t="s">
        <v>86</v>
      </c>
      <c r="B57" s="43" t="s">
        <v>48</v>
      </c>
      <c r="C57" s="15" t="s">
        <v>10</v>
      </c>
      <c r="D57" s="11">
        <v>2014</v>
      </c>
      <c r="E57" s="38">
        <v>2019</v>
      </c>
      <c r="F57" s="41">
        <f>SUM(G57:L57)</f>
        <v>13120000</v>
      </c>
      <c r="G57" s="41">
        <v>0</v>
      </c>
      <c r="H57" s="41">
        <v>0</v>
      </c>
      <c r="I57" s="41">
        <f>2133333.33-3333.33</f>
        <v>2130000</v>
      </c>
      <c r="J57" s="41">
        <f>4266666.66-606666.66</f>
        <v>3660000</v>
      </c>
      <c r="K57" s="41">
        <f>4266666.66-596666.66</f>
        <v>3670000</v>
      </c>
      <c r="L57" s="41">
        <v>3660000</v>
      </c>
      <c r="M57" s="41">
        <f>SUM(G57:L57)</f>
        <v>13120000</v>
      </c>
    </row>
    <row r="58" spans="1:13" ht="101.25" customHeight="1">
      <c r="A58" s="39" t="s">
        <v>63</v>
      </c>
      <c r="B58" s="40" t="s">
        <v>87</v>
      </c>
      <c r="C58" s="15" t="s">
        <v>10</v>
      </c>
      <c r="D58" s="46">
        <v>2014</v>
      </c>
      <c r="E58" s="46">
        <v>2016</v>
      </c>
      <c r="F58" s="47">
        <f>SUM(G58:H58)</f>
        <v>500000</v>
      </c>
      <c r="G58" s="47">
        <f>470000-220000</f>
        <v>250000</v>
      </c>
      <c r="H58" s="47">
        <v>250000</v>
      </c>
      <c r="I58" s="47"/>
      <c r="J58" s="47"/>
      <c r="K58" s="47"/>
      <c r="L58" s="47"/>
      <c r="M58" s="47">
        <f>SUM(G58:I58)</f>
        <v>500000</v>
      </c>
    </row>
    <row r="64" spans="11:12" ht="12.75">
      <c r="K64" s="48"/>
      <c r="L64" s="48"/>
    </row>
    <row r="65" spans="7:13" ht="12.75">
      <c r="G65" s="5"/>
      <c r="H65" s="5"/>
      <c r="I65" s="5"/>
      <c r="M65" s="5"/>
    </row>
    <row r="66" spans="7:9" ht="12.75">
      <c r="G66" s="5"/>
      <c r="H66" s="5"/>
      <c r="I66" s="5"/>
    </row>
    <row r="67" spans="7:12" ht="12.75">
      <c r="G67" s="5"/>
      <c r="H67" s="5"/>
      <c r="I67" s="5"/>
      <c r="K67" s="48"/>
      <c r="L67" s="48"/>
    </row>
    <row r="68" spans="7:14" ht="12.75">
      <c r="G68" s="5"/>
      <c r="H68" s="5"/>
      <c r="I68" s="5"/>
      <c r="N68" s="5"/>
    </row>
    <row r="69" spans="6:13" ht="12.75">
      <c r="F69" s="35"/>
      <c r="G69" s="35"/>
      <c r="H69" s="35"/>
      <c r="I69" s="35"/>
      <c r="J69" s="35"/>
      <c r="K69" s="49"/>
      <c r="L69" s="49"/>
      <c r="M69" s="35"/>
    </row>
    <row r="70" spans="6:13" ht="12.75">
      <c r="F70" s="5"/>
      <c r="G70" s="5"/>
      <c r="H70" s="5"/>
      <c r="I70" s="5"/>
      <c r="J70" s="5"/>
      <c r="K70" s="5"/>
      <c r="L70" s="5"/>
      <c r="M70" s="5"/>
    </row>
    <row r="71" spans="6:13" ht="12.75">
      <c r="F71" s="5"/>
      <c r="G71" s="5"/>
      <c r="H71" s="5"/>
      <c r="I71" s="5"/>
      <c r="J71" s="5"/>
      <c r="K71" s="5"/>
      <c r="L71" s="5"/>
      <c r="M71" s="5"/>
    </row>
    <row r="72" spans="6:14" ht="12.75">
      <c r="F72" s="5"/>
      <c r="G72" s="5"/>
      <c r="H72" s="5"/>
      <c r="I72" s="5"/>
      <c r="J72" s="5"/>
      <c r="K72" s="5"/>
      <c r="L72" s="5"/>
      <c r="M72" s="5"/>
      <c r="N72" s="5"/>
    </row>
    <row r="73" spans="6:13" ht="12.75">
      <c r="F73" s="5"/>
      <c r="G73" s="5"/>
      <c r="H73" s="5"/>
      <c r="I73" s="5"/>
      <c r="J73" s="5"/>
      <c r="K73" s="5"/>
      <c r="L73" s="5"/>
      <c r="M73" s="5"/>
    </row>
    <row r="74" spans="6:14" ht="12.75">
      <c r="F74" s="5"/>
      <c r="G74" s="5"/>
      <c r="H74" s="5"/>
      <c r="I74" s="5"/>
      <c r="J74" s="5"/>
      <c r="K74" s="5"/>
      <c r="L74" s="5"/>
      <c r="M74" s="5"/>
      <c r="N74" s="5"/>
    </row>
    <row r="75" spans="6:13" ht="12.75">
      <c r="F75" s="5"/>
      <c r="G75" s="35"/>
      <c r="H75" s="35"/>
      <c r="I75" s="35"/>
      <c r="J75" s="5"/>
      <c r="K75" s="5"/>
      <c r="L75" s="5"/>
      <c r="M75" s="5"/>
    </row>
    <row r="76" spans="6:14" ht="12.75">
      <c r="F76" s="5"/>
      <c r="G76" s="5"/>
      <c r="H76" s="5"/>
      <c r="I76" s="5"/>
      <c r="J76" s="5"/>
      <c r="K76" s="5"/>
      <c r="L76" s="5"/>
      <c r="M76" s="5"/>
      <c r="N76" s="5"/>
    </row>
    <row r="77" spans="6:14" ht="12.75">
      <c r="F77" s="35"/>
      <c r="G77" s="35"/>
      <c r="H77" s="35"/>
      <c r="I77" s="35"/>
      <c r="J77" s="35"/>
      <c r="K77" s="35"/>
      <c r="L77" s="35"/>
      <c r="M77" s="35"/>
      <c r="N77" s="5"/>
    </row>
    <row r="78" spans="6:14" ht="12.75">
      <c r="F78" s="5"/>
      <c r="G78" s="5"/>
      <c r="H78" s="5"/>
      <c r="I78" s="5"/>
      <c r="J78" s="5"/>
      <c r="K78" s="5"/>
      <c r="L78" s="5"/>
      <c r="M78" s="5"/>
      <c r="N78" s="5"/>
    </row>
    <row r="79" spans="6:14" ht="12.75">
      <c r="F79" s="35"/>
      <c r="G79" s="35"/>
      <c r="H79" s="35"/>
      <c r="I79" s="35"/>
      <c r="J79" s="35"/>
      <c r="K79" s="35"/>
      <c r="L79" s="35"/>
      <c r="M79" s="35"/>
      <c r="N79" s="5"/>
    </row>
    <row r="80" spans="6:14" ht="12.75">
      <c r="F80" s="50"/>
      <c r="N80" s="5"/>
    </row>
    <row r="81" ht="12.75">
      <c r="F81" s="5"/>
    </row>
    <row r="82" spans="6:7" ht="12.75">
      <c r="F82" s="5"/>
      <c r="G82" s="51"/>
    </row>
    <row r="83" spans="6:14" ht="12.75">
      <c r="F83" s="5"/>
      <c r="N83" s="5"/>
    </row>
    <row r="84" ht="12.75">
      <c r="F84" s="5"/>
    </row>
    <row r="85" spans="6:7" ht="12.75">
      <c r="F85" s="5"/>
      <c r="G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H92" s="5"/>
    </row>
    <row r="95" ht="12.75">
      <c r="H95" s="5"/>
    </row>
    <row r="97" ht="12.75">
      <c r="H97" s="5"/>
    </row>
    <row r="100" ht="12.75">
      <c r="H100" s="5"/>
    </row>
    <row r="104" ht="12.75">
      <c r="H104" s="5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</sheetData>
  <sheetProtection/>
  <mergeCells count="20">
    <mergeCell ref="G8:L8"/>
    <mergeCell ref="B20:E20"/>
    <mergeCell ref="B25:E25"/>
    <mergeCell ref="M8:M10"/>
    <mergeCell ref="G9:I9"/>
    <mergeCell ref="B21:E21"/>
    <mergeCell ref="B22:E22"/>
    <mergeCell ref="B23:E23"/>
    <mergeCell ref="B24:E24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.1968503937007874" right="0.1968503937007874" top="0.5905511811023623" bottom="0.35433070866141736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2015-04-20T06:28:48Z</cp:lastPrinted>
  <dcterms:created xsi:type="dcterms:W3CDTF">2010-09-24T07:39:40Z</dcterms:created>
  <dcterms:modified xsi:type="dcterms:W3CDTF">2015-04-20T06:33:14Z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