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  RM nr z 27.05.2015." sheetId="1" r:id="rId1"/>
    <sheet name="Zał. nr 1" sheetId="2" r:id="rId2"/>
    <sheet name="Zał. nr 2" sheetId="3" r:id="rId3"/>
    <sheet name="Zał. nr 3" sheetId="4" r:id="rId4"/>
    <sheet name="Zał. nr4" sheetId="5" r:id="rId5"/>
    <sheet name="Wolny" sheetId="6" r:id="rId6"/>
  </sheets>
  <definedNames>
    <definedName name="_xlnm.Print_Titles" localSheetId="1">'Zał. nr 1'!$10:$12</definedName>
    <definedName name="_xlnm.Print_Titles" localSheetId="2">'Zał. nr 2'!$12:$12</definedName>
    <definedName name="_xlnm.Print_Titles" localSheetId="3">'Zał. nr 3'!$13:$13</definedName>
  </definedNames>
  <calcPr fullCalcOnLoad="1"/>
</workbook>
</file>

<file path=xl/sharedStrings.xml><?xml version="1.0" encoding="utf-8"?>
<sst xmlns="http://schemas.openxmlformats.org/spreadsheetml/2006/main" count="643" uniqueCount="427">
  <si>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</si>
  <si>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</si>
  <si>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</si>
  <si>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</si>
  <si>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</si>
  <si>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</si>
  <si>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</si>
  <si>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</si>
  <si>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</si>
  <si>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</si>
  <si>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</si>
  <si>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</si>
  <si>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</si>
  <si>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Dział</t>
  </si>
  <si>
    <t>Rezerwa celowa na inwestycje i zakupy inwestycyjne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</si>
  <si>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</si>
  <si>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</si>
  <si>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</si>
  <si>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</si>
  <si>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</si>
  <si>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</si>
  <si>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</si>
  <si>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</si>
  <si>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</si>
  <si>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</si>
  <si>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</si>
  <si>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</si>
  <si>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</si>
  <si>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</si>
  <si>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</si>
  <si>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</si>
  <si>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</si>
  <si>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</si>
  <si>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</si>
  <si>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</si>
  <si>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</si>
  <si>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</si>
  <si>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</si>
  <si>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</si>
  <si>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</si>
  <si>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</si>
  <si>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</si>
  <si>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</si>
  <si>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</si>
  <si>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</si>
  <si>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</si>
  <si>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</si>
  <si>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</si>
  <si>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</si>
  <si>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</si>
  <si>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</si>
  <si>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</si>
  <si>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</si>
  <si>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</si>
  <si>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>w tym;</t>
  </si>
  <si>
    <t>6. W Załączniku Nr 2 do uchwały budżetowej dokonuje się następujących zmian:</t>
  </si>
  <si>
    <t>Zmniejsza się plan wydatków o kwotę</t>
  </si>
  <si>
    <t xml:space="preserve"> (Dz. U. z 2013  poz. 885 ze zm.)   R a d a    M i a s t a   K o n i n a   u c h w a l a,  co następuje "</t>
  </si>
  <si>
    <t>b) kwotę części powiatowej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</si>
  <si>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</si>
  <si>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</si>
  <si>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zmian"</t>
    </r>
  </si>
  <si>
    <t>do sektora finansów publicznych na cele publiczne związane z realizacją zadań miasta na 2015 rok"</t>
  </si>
  <si>
    <t xml:space="preserve">miasta Konina na 2015 rok zmienionej  zarządzeniami w sprawie zmian w budżecie miasta Konina </t>
  </si>
  <si>
    <t xml:space="preserve">na 2015 rok:  Nr 11/2015 Prezydenta Miasta Konina z dnia 29 stycznia 2015 r.; Nr  17 /2015 Prezydenta Miasta  </t>
  </si>
  <si>
    <t>W części dotyczącej zadań  powiatu</t>
  </si>
  <si>
    <t>W części dotyczącej dochodów  powiatu</t>
  </si>
  <si>
    <t xml:space="preserve">         2) dochody powiatu ogółem                                                                                  </t>
  </si>
  <si>
    <t>programów i projektów funduszy strukturalnych</t>
  </si>
  <si>
    <t xml:space="preserve">                                     UCHWAŁA  NR       </t>
  </si>
  <si>
    <t>3. W Załączniku Nr 1 do uchwały budżetowej dokonuje się następujących zmian:</t>
  </si>
  <si>
    <t>pkt 3) kwotę rezerwy celowej na inwestycje i zakupy inwestycyjne</t>
  </si>
  <si>
    <t>Miasta Konina z dnia 26 lutego 2015 r.; Nr 30/2015 Prezydenta Miasta Konina z dnia 13 marca 2015 r.;</t>
  </si>
  <si>
    <t>Licznik długu miasta (KBO)</t>
  </si>
  <si>
    <t>Wylęgarnia pomysłów do realizacji w Koninie w internecie (KBO)</t>
  </si>
  <si>
    <t>Uzbrojenie terenów inwestycyjnych w obrębie Konin-Międzylesie</t>
  </si>
  <si>
    <t>Budowa odwodnienia terenu przyległego do boiska przy Gimnazjum nr 3 w Koninie</t>
  </si>
  <si>
    <t xml:space="preserve">Konina z dnia 12  lutego 2015 r.; Nr 40 Rady Miasta Konina z dnia 25 lutego 2015 r.; Nr 28/2015 Prezydenta </t>
  </si>
  <si>
    <r>
      <rPr>
        <sz val="12"/>
        <rFont val="Times New Roman"/>
        <family val="1"/>
      </rPr>
      <t>Nr 69 Rady Miasta Konina z dnia 25 marca 2015 r.;Nr 40/2015 Prezydenta Miasta Konina z dnia 26 marca 2015 r.;</t>
    </r>
  </si>
  <si>
    <t xml:space="preserve"> - wprowadza się kwotę środków i dotacji na realizację zadań w ramach</t>
  </si>
  <si>
    <t>dz. 600 rozdz.60016 § 6050 zmniejsza się o kwotę</t>
  </si>
  <si>
    <t>(Dz. U. z 2013 r. poz. 594 ze zm.), art. 211 ustawy z dnia 27 sierpnia 2009 r. o finansach  publicznych</t>
  </si>
  <si>
    <t xml:space="preserve">        b) dochody majątkowe w wysokości                                        </t>
  </si>
  <si>
    <t xml:space="preserve"> - kwotę środków i dotacji na realizację zadań w ramach</t>
  </si>
  <si>
    <t xml:space="preserve">zaliczanych do sektora finansów publicznych na cele publiczne związane z realizacją </t>
  </si>
  <si>
    <t>Samoobsługowe stacje naprawy rowerów</t>
  </si>
  <si>
    <r>
      <t>Nr  47/2015 Prezydenta Miasta Konina z dnia 10 kwietnia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 52/2015 Prezydenta Miasta Konina </t>
    </r>
  </si>
  <si>
    <t>750</t>
  </si>
  <si>
    <t>75023</t>
  </si>
  <si>
    <t>4210</t>
  </si>
  <si>
    <t>75020</t>
  </si>
  <si>
    <t>4590</t>
  </si>
  <si>
    <t>758</t>
  </si>
  <si>
    <t>75818</t>
  </si>
  <si>
    <t>4810</t>
  </si>
  <si>
    <t>801</t>
  </si>
  <si>
    <t>80195</t>
  </si>
  <si>
    <t>4440</t>
  </si>
  <si>
    <t>80101</t>
  </si>
  <si>
    <t>4300</t>
  </si>
  <si>
    <t>0960</t>
  </si>
  <si>
    <t>80130</t>
  </si>
  <si>
    <t>2700</t>
  </si>
  <si>
    <t>853</t>
  </si>
  <si>
    <t>85395</t>
  </si>
  <si>
    <t>710</t>
  </si>
  <si>
    <t>71004</t>
  </si>
  <si>
    <t>4170</t>
  </si>
  <si>
    <t>75814</t>
  </si>
  <si>
    <t>2990</t>
  </si>
  <si>
    <t>2007</t>
  </si>
  <si>
    <t>900</t>
  </si>
  <si>
    <t>90002</t>
  </si>
  <si>
    <t>4010</t>
  </si>
  <si>
    <t>4110</t>
  </si>
  <si>
    <t>4120</t>
  </si>
  <si>
    <t>ZAŁĄCZNIK nr 1</t>
  </si>
  <si>
    <t>Rady  Miasta Konina</t>
  </si>
  <si>
    <t xml:space="preserve">Plan wydatków majątkowych realizowanych ze środków </t>
  </si>
  <si>
    <t>budżetowych miasta Konina na 2015 rok</t>
  </si>
  <si>
    <t>w złotych</t>
  </si>
  <si>
    <t xml:space="preserve">           Plan na 2015 rok</t>
  </si>
  <si>
    <t>Lp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</si>
  <si>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</si>
  <si>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</si>
  <si>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</si>
  <si>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</si>
  <si>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</si>
  <si>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</si>
  <si>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</si>
  <si>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</si>
  <si>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</si>
  <si>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</si>
  <si>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Gospodarka mieszkaniowa</t>
  </si>
  <si>
    <t>Gospodarka gruntami i nieruchomościami</t>
  </si>
  <si>
    <t>Nabycie nieruchomości gruntowych</t>
  </si>
  <si>
    <t>Pozostała działalność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</si>
  <si>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</si>
  <si>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Administracja publiczna</t>
  </si>
  <si>
    <t>Urzędy gmin (miast i miast na prawach powiatu)</t>
  </si>
  <si>
    <t>Rozbudowa miejskiej sieci szerokopasmowej KoMAN</t>
  </si>
  <si>
    <t>Modernizacja systemu klimatyzacyjnego w pomieszczeniach I piętra budynku UM przy Pl. Wolności 1</t>
  </si>
  <si>
    <t>Doposażenie techniczne urzędu</t>
  </si>
  <si>
    <t>Bezpieczeństwo publiczne i ochrona przeciwpożarowa</t>
  </si>
  <si>
    <t>Ochotnicze Straże Pożarne</t>
  </si>
  <si>
    <t xml:space="preserve">Zakupy inwestycyjne </t>
  </si>
  <si>
    <t>Dotacja celowa na zakup zestawu hydraulicznego dla OSP Konin-Chorzeń</t>
  </si>
  <si>
    <t>Obrona cywilna</t>
  </si>
  <si>
    <t>Różne rozliczenia</t>
  </si>
  <si>
    <t>Rezerwy ogólne i celowe</t>
  </si>
  <si>
    <t>Oświata i wychowanie</t>
  </si>
  <si>
    <t>Szkoły podstawowe</t>
  </si>
  <si>
    <t>Centrum nauki pływania i rehabilitacji wodnej (KBO)</t>
  </si>
  <si>
    <t>Wykonanie bieżni oraz piaskownicy do skoku w dal dla SP Nr 1</t>
  </si>
  <si>
    <t>Budowa monitoringu szkoły i placu zabaw dla SP Nr 10</t>
  </si>
  <si>
    <t>Modernizacja części socjalnej pionu sportowego w Szkole Podstawowej nr 3 w Koninie</t>
  </si>
  <si>
    <t>Zakup urządzenia "EkoRedux" - jednostki sterującej dla Szkoły Podstawowej z Oddziałami Integracyjnymi Nr 9</t>
  </si>
  <si>
    <t>Zakup kserokopiarki dla SP Nr 1</t>
  </si>
  <si>
    <t>Przedszkola</t>
  </si>
  <si>
    <t xml:space="preserve">Wykonanie awaryjnego oświetlenia ewakuacyjnego w Przedszkolu nr 6   w Koninie
</t>
  </si>
  <si>
    <t>Zakup huśtawki dla Przedszkola Nr 5</t>
  </si>
  <si>
    <t>Zakup obieraczki do warzyw dla Przedszkola Nr 6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</si>
  <si>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</si>
  <si>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</si>
  <si>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</si>
  <si>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</si>
  <si>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Gimnazja</t>
  </si>
  <si>
    <t>Budowa zespołu boisk przy Gimnazjum Nr 7 w Koninie</t>
  </si>
  <si>
    <t>Stołówki szkolne i przedszkolne</t>
  </si>
  <si>
    <t>Zakup piekarnika do kuchni dla SP Nr 1</t>
  </si>
  <si>
    <t>Zakup lodówko-zamrażarki dla SP Nr 8</t>
  </si>
  <si>
    <t>Zakup robota wielofukcyjnego typu "Wilk" dla SP Nr 8</t>
  </si>
  <si>
    <t>Zakup taboreta elektrycznego do kuchni dla SP Nr 11</t>
  </si>
  <si>
    <t>Pozostałe zadania w zakresie polityki społecznej</t>
  </si>
  <si>
    <t xml:space="preserve">Pozostała działalność </t>
  </si>
  <si>
    <t>Program Wspierania Przedsiębiorczości w Koninie na lata 2014-2016 (wniesienie wkładu)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</si>
  <si>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</si>
  <si>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</si>
  <si>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</si>
  <si>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Budowa ogrodzenia wokół schroniska dla bezdomnych zwierząt przy ul. Gajowej w Koninie</t>
  </si>
  <si>
    <t>Oświetlenie ulic, placów i dróg</t>
  </si>
  <si>
    <t>Opracowanie dokumentacji projektowo-kosztorysowej na budowę oświetlenia na ul. Jeziornej i Okólnej</t>
  </si>
  <si>
    <t>Sygnalizacja dźwiękowa dla osób niepełnosprawnych (KBO)</t>
  </si>
  <si>
    <t>Wniesienie wkładu pieniężnego na opracowanie dokumentacji projektowej na budowę kanalizacji sanitarnej w ulicach Poznańskiej i Bocznej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</si>
  <si>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</si>
  <si>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</si>
  <si>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</si>
  <si>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</si>
  <si>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</si>
  <si>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opracowanie dokumentacji projektowej na budowę kanalizacji sanitarnej w Koninie w ulicy Osada</t>
  </si>
  <si>
    <t>Wniesienie wkładu pieniężnego na budowę kanalizacji sanitarnej i sieci wodociągowej w Koninie w ulicy Mazowieckiej - os. Łężyn</t>
  </si>
  <si>
    <t>Wniesienie wkładu pieniężnego na budowę sieci wodociągowej w Koninie ulicy  Ignacego Domeyki os. Laskówiec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</si>
  <si>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</si>
  <si>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</si>
  <si>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</si>
  <si>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</si>
  <si>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</si>
  <si>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</si>
  <si>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</si>
  <si>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</si>
  <si>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</si>
  <si>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Budowa placu zabaw na terenie zieleni miejskiej przy ul. Kolejowej 8 i Energetyka 2A w Koninie</t>
  </si>
  <si>
    <t>Zwalczanie komarów - wieże lęgowe dla jerzyków (KBO)</t>
  </si>
  <si>
    <t>Ustawienie betonowych stołów do ping-ponga na Chorzniu oraz na II i III osiedlu (KBO)</t>
  </si>
  <si>
    <t>Kolorowa ściana – „Dobra” Instalacja (KBO)</t>
  </si>
  <si>
    <t>Opracowanie dokumentacji projektowo-kosztorysowej na budowę kanalizacji deszczowej przy ul. Spółdzielców w Koninie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</si>
  <si>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</si>
  <si>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</si>
  <si>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</si>
  <si>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</si>
  <si>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</si>
  <si>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Wykonanie i montaż szafy do Bookcrossingu (KBO)</t>
  </si>
  <si>
    <t xml:space="preserve">Kultura fizyczna </t>
  </si>
  <si>
    <t>Obiekty sportowe</t>
  </si>
  <si>
    <t>Budowa boisk do gry w piłkę koszykową, siatkową oraz piłkochwytów przy ul. Szerokiej w Pątnowie</t>
  </si>
  <si>
    <t>RAZEM POWIAT</t>
  </si>
  <si>
    <t>Drogi publiczne wojewódzkie</t>
  </si>
  <si>
    <t>Dotacja celowa do Samorządu Województwa Wielkopolskiego na wypłatę odszkodowań za grunty przejęte  pod realizacje zadania  pn. "Budowa drogi - łącznik od ul. Przemysłowej do ul. Kleczewskiej w Koninie"</t>
  </si>
  <si>
    <t>Drogi publiczne w miastach na prawach powiatu</t>
  </si>
  <si>
    <t>Budowa drogi - łącznik od ul. Przemysłowej do ul. Kleczewskiej w Koninie</t>
  </si>
  <si>
    <t>Nowy przebieg drogi krajowej nr 25 w Koninie - etap II</t>
  </si>
  <si>
    <t>Przebudowa ul. Kościuszki wraz z oświetleniem i odwodnieniem - etap I</t>
  </si>
  <si>
    <t>Wykonanie bezpiecznego przejścia dla pieszych przez ul. Europejską w okolicach ul. Wierzbowej</t>
  </si>
  <si>
    <t>Aktualizacja dokumentacji projektowo kosztorysowej  na przebudowę ulicy Romana Dmowskiego w Koninie</t>
  </si>
  <si>
    <t>Opracowanie dokumentacji projektowo-kosztorysowej na przebudowę ul. Jana Pawła II w Koninie</t>
  </si>
  <si>
    <t>Dokumentacja projektowo - kosztorysowa na budowę ul. Przemysłowej od skrzyżowania z ul. Jana Matejki do skrzyżowania z planowaną drogą DK 25 w Malińcu wraz ze ścieżką rowerową (KBO)</t>
  </si>
  <si>
    <t>Turystyka</t>
  </si>
  <si>
    <t>Budowa budynku usług publicznych przy ul. Z. Urbanowskiej w Koninie</t>
  </si>
  <si>
    <t>Działalność usługowa</t>
  </si>
  <si>
    <t>Ośrodki dokumentacji geodezyjnej i kartograficznej</t>
  </si>
  <si>
    <t xml:space="preserve">Zakup sprzętu komputerowego </t>
  </si>
  <si>
    <t>Komendy powiatowe Policji</t>
  </si>
  <si>
    <t>Dofinansowanie zakupu radiowozów oznakowanych i nieoznakowanego dla KMP w Koninie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</si>
  <si>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</si>
  <si>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</si>
  <si>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</si>
  <si>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Zakup serwera dla II LO w Koninie</t>
  </si>
  <si>
    <t>Zakup kserokopiarki dla II LO w Koninie</t>
  </si>
  <si>
    <t>Zakup urządzenia wielofunkcyjnego do frezowania tafli lodowiska dla ZS im.  M.Kopernika w Koninie</t>
  </si>
  <si>
    <t>Szkoły zawodowe</t>
  </si>
  <si>
    <t>Zakup serwera dla ZSB w Koninie</t>
  </si>
  <si>
    <t>Zakup serwera dla ZSTiH w Koninie</t>
  </si>
  <si>
    <t>Zakup zmywarki dla II LO w Koninie</t>
  </si>
  <si>
    <t>Pomoc społeczna</t>
  </si>
  <si>
    <t>Domy pomocy społecznej</t>
  </si>
  <si>
    <t>Zakup łóżka kąpielowego oraz szorowarki dla DPS w Koninie</t>
  </si>
  <si>
    <t>Edukacyjna opieka wychowawcza</t>
  </si>
  <si>
    <t>Specjalne ośrodki szkolno-wychowawcze</t>
  </si>
  <si>
    <t>Zakup serwera dla SOS-W w Koninie</t>
  </si>
  <si>
    <t xml:space="preserve">do Uchwały nr  </t>
  </si>
  <si>
    <t>z dnia 27 maja 2015 roku</t>
  </si>
  <si>
    <t>Poradnie przychologiczno-pedagogiczne w tym poradnie specjalistyczne</t>
  </si>
  <si>
    <t>852</t>
  </si>
  <si>
    <t>85202</t>
  </si>
  <si>
    <t>0830</t>
  </si>
  <si>
    <t>85324</t>
  </si>
  <si>
    <t>0970</t>
  </si>
  <si>
    <t xml:space="preserve">                                     z dnia  27 maja  2015 roku</t>
  </si>
  <si>
    <t>z dnia 23 kwietnia 2015 r.; Nr 98 Rady Miasta Konina z dnia 29 kwietnia 2015 r.; Nr 60/2015 Prezydenta Miasta</t>
  </si>
  <si>
    <r>
      <t xml:space="preserve">Konina z dnia 7 maja 2015 r.; </t>
    </r>
    <r>
      <rPr>
        <b/>
        <i/>
        <sz val="12"/>
        <rFont val="Times New Roman"/>
        <family val="1"/>
      </rPr>
      <t>- wprowadza się następujące zmiany:</t>
    </r>
  </si>
  <si>
    <t>921</t>
  </si>
  <si>
    <t>92195</t>
  </si>
  <si>
    <t>90015</t>
  </si>
  <si>
    <t>4260</t>
  </si>
  <si>
    <t>4330</t>
  </si>
  <si>
    <t>85206</t>
  </si>
  <si>
    <t>pkt 1)  kwotę rezerwy ogólnej</t>
  </si>
  <si>
    <t>4700</t>
  </si>
  <si>
    <t>75022</t>
  </si>
  <si>
    <t>926</t>
  </si>
  <si>
    <t>92604</t>
  </si>
  <si>
    <t>600</t>
  </si>
  <si>
    <t>60016</t>
  </si>
  <si>
    <t>6050</t>
  </si>
  <si>
    <t>90095</t>
  </si>
  <si>
    <t>4270</t>
  </si>
  <si>
    <t xml:space="preserve">Budowa ulic: Dobrowolskiego, Kuratowskiego, Mazurkiewicza </t>
  </si>
  <si>
    <t xml:space="preserve"> i Trzebiatowskiego w Koninie</t>
  </si>
  <si>
    <t>80102</t>
  </si>
  <si>
    <t>80111</t>
  </si>
  <si>
    <t>6800</t>
  </si>
  <si>
    <t xml:space="preserve"> - łączne przychody w wysokości</t>
  </si>
  <si>
    <t>zł</t>
  </si>
  <si>
    <t xml:space="preserve"> - łączne rozchody w wysokości</t>
  </si>
  <si>
    <t>zł"</t>
  </si>
  <si>
    <r>
      <t xml:space="preserve">W Załączniku nr  10 do uchwały budżetowej obejmujący  </t>
    </r>
    <r>
      <rPr>
        <i/>
        <sz val="13"/>
        <rFont val="Times New Roman"/>
        <family val="1"/>
      </rPr>
      <t>"Plan przychodów i rozchodów budżetu</t>
    </r>
  </si>
  <si>
    <t>Zwiększa się plan przychodów o kwotę</t>
  </si>
  <si>
    <t xml:space="preserve">§ 950 zwiększa się o kwotę </t>
  </si>
  <si>
    <t>92109</t>
  </si>
  <si>
    <t>2480</t>
  </si>
  <si>
    <t>75095</t>
  </si>
  <si>
    <t>80120</t>
  </si>
  <si>
    <t>2590</t>
  </si>
  <si>
    <t>6010</t>
  </si>
  <si>
    <t>6680</t>
  </si>
  <si>
    <t>6060</t>
  </si>
  <si>
    <t>75075</t>
  </si>
  <si>
    <t>dz. 758  rozdz.75818  § 6800   zwiększa się o kwotę</t>
  </si>
  <si>
    <t>dz. 853 rozdz.85395  § 6010   zwiększa się o kwotę</t>
  </si>
  <si>
    <t xml:space="preserve">Program Wspierania Przedsiębiorczości w Koninie na lata 2014-2016 </t>
  </si>
  <si>
    <t xml:space="preserve"> (wniesienie wkładu)</t>
  </si>
  <si>
    <t>dz. 900 rozdz.90095  § 6010   zwiększa się o kwotę</t>
  </si>
  <si>
    <t xml:space="preserve"> w rejonie ul. Gajowej w Koninie - I etap</t>
  </si>
  <si>
    <t>dz. 921 rozdz.92109  § 6050   zwiększa się o kwotę</t>
  </si>
  <si>
    <t xml:space="preserve">Adaptacja pomieszczeń budynku Klubu Energetyk na potrzeby Młodzieżowego </t>
  </si>
  <si>
    <t>Domu Kultury w Koninie</t>
  </si>
  <si>
    <t>dz. 926 rozdz.92604  § 6060   zwiększa się o kwotę</t>
  </si>
  <si>
    <t xml:space="preserve">PLAN  DOTACJI DLA PODMIOTÓW NIE ZALICZANYCH DO SEKTORA </t>
  </si>
  <si>
    <t xml:space="preserve">FINANSÓW PUBLICZNYCH NA CELE PUBLICZNE ZWIĄZANE Z REALIZACJĄ </t>
  </si>
  <si>
    <t>ZADAŃ MIASTA  NA 2015 ROK</t>
  </si>
  <si>
    <t>Wyszczególnienie</t>
  </si>
  <si>
    <t xml:space="preserve">Określenie zadań </t>
  </si>
  <si>
    <t>Plan na 2015 rok</t>
  </si>
  <si>
    <t>Razem zadania gminy</t>
  </si>
  <si>
    <t xml:space="preserve">Dotacje podmiotowe </t>
  </si>
  <si>
    <t>dotacja dla niepublicznej szkoły podstawowej rozdz.80101</t>
  </si>
  <si>
    <t>dotacja dla niepublicznego przedszkola i punktów przedszkolnych rozdz. 80104</t>
  </si>
  <si>
    <t>dotacja dla niepublicznego gimnazjum  rozdz.80110</t>
  </si>
  <si>
    <t>dotacja dla niepublicznego przedszkola  rozdz. 80149</t>
  </si>
  <si>
    <t>Dotacje celowe</t>
  </si>
  <si>
    <t>Ochrona zdrowia</t>
  </si>
  <si>
    <t>prowadzenie Punktu Konsultacyjnego dla osób i rodzin dotkniętych problemem narkotykowym</t>
  </si>
  <si>
    <t>prowadzenie świetlic środowiskowych z dożywianiem</t>
  </si>
  <si>
    <t xml:space="preserve">realizacja programu zapobiegania i przeciwdziałania przemocy w rodzinie "Bezpieczeństwo w rodzinie" i "Dzieciństwo bez przemocy" 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</si>
  <si>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</si>
  <si>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</si>
  <si>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</si>
  <si>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</si>
  <si>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</si>
  <si>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</si>
  <si>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</si>
  <si>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</si>
  <si>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</si>
  <si>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</si>
  <si>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</si>
  <si>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niepublicznego żłobka</t>
  </si>
  <si>
    <t>dotacja celowa dla 2 klubów dziecięcych</t>
  </si>
  <si>
    <t>dotacja celowa dla niepublicznego klubu dziecięcego</t>
  </si>
  <si>
    <t>Wspieranie realizacji zadań organizacji pozarządowych</t>
  </si>
  <si>
    <t>realizacja zadania pn.: "Ja też mam super wakacje"</t>
  </si>
  <si>
    <t>działalność wspomagająca rozwój wspólnot i społeczności lokalnych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</si>
  <si>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</si>
  <si>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</si>
  <si>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prowadzenie schroniska dla zwierząt, realizacja Programu opieki nad zwierzętami bezdomnymi oraz zapobieganie bezdomności zwierząt na terenie miasta Konina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</si>
  <si>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</si>
  <si>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</si>
  <si>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konserwatorsko-restauratorskie polichromii E.Niewiadomskiego - Parafia pw Św. Bartłomieja</t>
  </si>
  <si>
    <t>prace konserwatorsko-restauratorskie krucyfiksu w kruchcie - Parafia pw Św. Andrzeja Apostoła w Koninie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</si>
  <si>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</si>
  <si>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</si>
  <si>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</si>
  <si>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</si>
  <si>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</si>
  <si>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</si>
  <si>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</si>
  <si>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</si>
  <si>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</si>
  <si>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</si>
  <si>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</si>
  <si>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</si>
  <si>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</si>
  <si>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</si>
  <si>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</si>
  <si>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wspierającego lokalny rynek pracy</t>
  </si>
  <si>
    <t>OGÓŁEM</t>
  </si>
  <si>
    <t xml:space="preserve">PLAN  DOTACJI  DLA  PODMIOTÓW  ZALICZANYCH  DO  SEKTORA 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</si>
  <si>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</si>
  <si>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</si>
  <si>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</si>
  <si>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</si>
  <si>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</si>
  <si>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na realizacje zadania pn. "Aglomeracja konińska - współpraca JST kluczem do nowoczesnego rozwoju gospodarczego"</t>
  </si>
  <si>
    <t>Gospodarka komunalna  i ochrona środowiska</t>
  </si>
  <si>
    <t>Miejska Biblioteka Publiczna</t>
  </si>
  <si>
    <t>dotacja celowa do Samorządu Województwa Wielkopolskiego na wypłatę odszkodowań za grunty przejęte  pod realizację zadania  pn. "Budowa drogi - łącznik od ul. Przemysłowej do ul. Kleczewskiej w Koninie"</t>
  </si>
  <si>
    <t>realizacja zadania publicznego pn.: Koordynacja Szlaku Piastowskiego na terenie Województwa Wielkopolskiego</t>
  </si>
  <si>
    <t>koszty  kształcenia ucznia na terenie innej jst</t>
  </si>
  <si>
    <t>prowadzenie działalności Powiatowego Urzędu Pracy</t>
  </si>
  <si>
    <t xml:space="preserve">                         PLAN  PRZYCHODÓW  I  ROZCHODÓW    </t>
  </si>
  <si>
    <t xml:space="preserve">                    BUDŻETU   MIASTA  KONINA  NA 2015 ROK</t>
  </si>
  <si>
    <t xml:space="preserve">                           Plan  na 2015 rok</t>
  </si>
  <si>
    <t xml:space="preserve">  Przychody</t>
  </si>
  <si>
    <t xml:space="preserve">    Rozchody</t>
  </si>
  <si>
    <t>Nazwa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</si>
  <si>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</si>
  <si>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r>
      <t xml:space="preserve">§  950- </t>
    </r>
    <r>
      <rPr>
        <sz val="9"/>
        <rFont val="Times New Roman"/>
        <family val="1"/>
      </rPr>
      <t>Wolne środki, o których mowa w art.217 ust. 2 pkt 6 ustawy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</si>
  <si>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</si>
  <si>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>Obsługa długu publicznego</t>
  </si>
  <si>
    <t>Obsługa papierów wartościowych, kredytów i pożyczek jednostek samorządu terytorialnego</t>
  </si>
  <si>
    <t>Wolne środki na rachunkach bankowych</t>
  </si>
  <si>
    <t>Przeprawa przez rzekę Wartę - nowy przebieg drogi krajowej Nr 25 - kredyt</t>
  </si>
  <si>
    <t xml:space="preserve">Spłata wcześniej zaciągniętych zobowiązań  </t>
  </si>
  <si>
    <t>Budowa kanalizacji deszczowej na terenie osiedla Pątnów  w Koninie</t>
  </si>
  <si>
    <t>Modernizacja oświetlenia ulicznego miasta  Konina na energooszczędne</t>
  </si>
  <si>
    <t>Zarządzanie energią w budynkach użyteczności publicznej w Koninie - pożyczka</t>
  </si>
  <si>
    <t>Zadania  inwestycje i spłata zadłużenia</t>
  </si>
  <si>
    <t xml:space="preserve">do Uchwały nr   </t>
  </si>
  <si>
    <t>dotacja dla niepublicznego liceum ogólnokształcącego rozdz. 80150</t>
  </si>
  <si>
    <r>
      <t xml:space="preserve"> zadań miasta na 2015 rok"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>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</si>
  <si>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</si>
  <si>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r>
      <t xml:space="preserve">Załącznik nr  10 do uchwały budżetowej otrzymuje brzmienie  w treści   </t>
    </r>
    <r>
      <rPr>
        <b/>
        <sz val="13"/>
        <rFont val="Times New Roman"/>
        <family val="1"/>
      </rPr>
      <t>Załącznika nr  4</t>
    </r>
  </si>
  <si>
    <r>
      <t xml:space="preserve">"1. Nadwyżkę  w wysokości  </t>
    </r>
    <r>
      <rPr>
        <b/>
        <sz val="13"/>
        <rFont val="Times New Roman"/>
        <family val="1"/>
      </rPr>
      <t>388.054,72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zł</t>
    </r>
    <r>
      <rPr>
        <sz val="13"/>
        <rFont val="Times New Roman"/>
        <family val="1"/>
      </rPr>
      <t xml:space="preserve"> przeznacza się na spłatę zadłużenia </t>
    </r>
  </si>
  <si>
    <t>80148</t>
  </si>
  <si>
    <t>4220</t>
  </si>
  <si>
    <t>4. W § 1 ust. 3</t>
  </si>
  <si>
    <t>5. W Załączniku Nr 2 do uchwały budżetowej dokonuje się następujących zmian:</t>
  </si>
  <si>
    <t>7. W § 1  w ust. 5</t>
  </si>
  <si>
    <r>
      <t xml:space="preserve">8. Załącznik nr 11 do uchwały budżetowej obejmujący  </t>
    </r>
    <r>
      <rPr>
        <i/>
        <sz val="13"/>
        <rFont val="Times New Roman"/>
        <family val="1"/>
      </rPr>
      <t>"Plan dotacji dla podmiotów  nie</t>
    </r>
  </si>
  <si>
    <r>
      <t xml:space="preserve">9.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</si>
  <si>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 xml:space="preserve">10.  § 2 do uchwały budżetowej otrzymuje brzmienie w treści: </t>
  </si>
  <si>
    <t>11. W § 4 do uchwały budżetowej dokonuje się następujących zmian:</t>
  </si>
  <si>
    <t xml:space="preserve">Zakupy inwestycyjne dla MOS i R w Koninie </t>
  </si>
  <si>
    <t>Druk nr 134</t>
  </si>
  <si>
    <t>Projekt</t>
  </si>
  <si>
    <t>ZAŁĄCZNIK nr 4</t>
  </si>
  <si>
    <t>dz. 854  rozdz.85406  § 6060   zwiększa się o kwotę</t>
  </si>
  <si>
    <t xml:space="preserve">Wniesienie wkładu pieniężnego do PWiK na budowę kanalizacji sanitarnej i wodociągu </t>
  </si>
  <si>
    <t xml:space="preserve">Wniesienie wkładu pieniężnego do PWiK na budowę sieci kanalizacji sanitarnej i wodociągu </t>
  </si>
  <si>
    <t>ZAŁĄCZNIK nr 2</t>
  </si>
  <si>
    <t>ZAŁĄCZNIK  nr 3</t>
  </si>
  <si>
    <t>Schroniska dla zwierząt</t>
  </si>
  <si>
    <t>Wniesienie wkładu pieniężnego do PWiK na budowę kanalizacji sanitarnej i wodociągu w rejonie ul. Gajowej w Koninie - I etap</t>
  </si>
  <si>
    <t xml:space="preserve">Wniesienie wkładu pieniężnego do PWiK na budowę sieci kanalizacji sanitarnej i wodociągu w  ulicy Rudzickiej w Koninie </t>
  </si>
  <si>
    <t xml:space="preserve"> w  ulicy Rudzickiej w Koninie </t>
  </si>
  <si>
    <t>2. Ustala się plan przychodów i rozchodów budżetu miasta na 2015 rok w tym:</t>
  </si>
  <si>
    <r>
      <t xml:space="preserve"> miasta Konina na 2015 rok" </t>
    </r>
    <r>
      <rPr>
        <sz val="13"/>
        <rFont val="Times New Roman"/>
        <family val="1"/>
      </rPr>
      <t>dokonuje się następujących zmian:</t>
    </r>
  </si>
  <si>
    <t>Zakup urządzenia EEGBiofeedback wersja Nexus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</si>
</sst>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70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i/>
      <sz val="13"/>
      <name val="Times New Roman"/>
      <family val="1"/>
    </font>
    <font>
      <sz val="9"/>
      <name val="Arial"/>
      <family val="0"/>
    </font>
    <font>
      <sz val="11"/>
      <name val="Times New Roman CE"/>
      <family val="1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sz val="14"/>
      <name val="Arial"/>
      <family val="0"/>
    </font>
    <font>
      <b/>
      <sz val="10"/>
      <color indexed="12"/>
      <name val="Times New Roman"/>
      <family val="1"/>
    </font>
    <font>
      <b/>
      <sz val="12"/>
      <color indexed="2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i/>
      <sz val="9"/>
      <name val="Times New Roman"/>
      <family val="1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center"/>
      <protection/>
    </xf>
    <xf numFmtId="4" fontId="2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4" fontId="3" fillId="0" borderId="0" xfId="19" applyNumberFormat="1" applyFont="1" applyFill="1">
      <alignment/>
      <protection/>
    </xf>
    <xf numFmtId="0" fontId="9" fillId="0" borderId="1" xfId="18" applyFont="1" applyFill="1" applyBorder="1">
      <alignment/>
      <protection/>
    </xf>
    <xf numFmtId="0" fontId="9" fillId="0" borderId="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3" xfId="18" applyFont="1" applyFill="1" applyBorder="1" applyAlignment="1">
      <alignment horizontal="center" vertical="top"/>
      <protection/>
    </xf>
    <xf numFmtId="0" fontId="10" fillId="0" borderId="4" xfId="18" applyFont="1" applyFill="1" applyBorder="1" applyAlignment="1">
      <alignment vertical="center" wrapText="1"/>
      <protection/>
    </xf>
    <xf numFmtId="0" fontId="3" fillId="0" borderId="0" xfId="18" applyFont="1" applyFill="1">
      <alignment/>
      <protection/>
    </xf>
    <xf numFmtId="0" fontId="9" fillId="0" borderId="0" xfId="18" applyFont="1" applyFill="1">
      <alignment/>
      <protection/>
    </xf>
    <xf numFmtId="4" fontId="2" fillId="0" borderId="0" xfId="18" applyNumberFormat="1" applyFont="1" applyFill="1">
      <alignment/>
      <protection/>
    </xf>
    <xf numFmtId="4" fontId="5" fillId="0" borderId="0" xfId="18" applyNumberFormat="1" applyFont="1" applyFill="1" applyBorder="1" applyAlignment="1">
      <alignment horizontal="right"/>
      <protection/>
    </xf>
    <xf numFmtId="0" fontId="15" fillId="0" borderId="0" xfId="18" applyFont="1" applyFill="1">
      <alignment/>
      <protection/>
    </xf>
    <xf numFmtId="4" fontId="11" fillId="0" borderId="0" xfId="18" applyNumberFormat="1" applyFont="1" applyFill="1" applyAlignment="1">
      <alignment vertical="center"/>
      <protection/>
    </xf>
    <xf numFmtId="4" fontId="11" fillId="0" borderId="0" xfId="18" applyNumberFormat="1" applyFont="1" applyFill="1">
      <alignment/>
      <protection/>
    </xf>
    <xf numFmtId="4" fontId="7" fillId="0" borderId="0" xfId="23" applyNumberFormat="1" applyFont="1" applyFill="1" applyAlignment="1">
      <alignment horizontal="right"/>
      <protection/>
    </xf>
    <xf numFmtId="0" fontId="2" fillId="0" borderId="0" xfId="19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18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" xfId="18" applyFont="1" applyFill="1" applyBorder="1" applyAlignment="1">
      <alignment horizontal="center" vertical="center"/>
      <protection/>
    </xf>
    <xf numFmtId="0" fontId="3" fillId="0" borderId="0" xfId="19" applyFont="1" applyFill="1" applyAlignment="1">
      <alignment horizontal="center"/>
      <protection/>
    </xf>
    <xf numFmtId="4" fontId="3" fillId="0" borderId="0" xfId="18" applyNumberFormat="1" applyFont="1" applyFill="1" applyAlignment="1">
      <alignment horizontal="center"/>
      <protection/>
    </xf>
    <xf numFmtId="4" fontId="5" fillId="0" borderId="2" xfId="18" applyNumberFormat="1" applyFont="1" applyFill="1" applyBorder="1" applyAlignment="1">
      <alignment horizontal="right" vertical="center"/>
      <protection/>
    </xf>
    <xf numFmtId="4" fontId="5" fillId="0" borderId="2" xfId="1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18" applyNumberFormat="1" applyFont="1" applyFill="1" applyBorder="1" applyAlignment="1">
      <alignment vertical="center"/>
      <protection/>
    </xf>
    <xf numFmtId="4" fontId="3" fillId="0" borderId="0" xfId="18" applyNumberFormat="1" applyFont="1" applyFill="1" applyAlignment="1">
      <alignment vertical="center"/>
      <protection/>
    </xf>
    <xf numFmtId="4" fontId="13" fillId="0" borderId="0" xfId="18" applyNumberFormat="1" applyFont="1" applyFill="1" applyAlignment="1">
      <alignment vertical="center"/>
      <protection/>
    </xf>
    <xf numFmtId="0" fontId="13" fillId="0" borderId="0" xfId="18" applyFont="1" applyFill="1">
      <alignment/>
      <protection/>
    </xf>
    <xf numFmtId="0" fontId="2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horizontal="center" vertical="center"/>
      <protection/>
    </xf>
    <xf numFmtId="4" fontId="2" fillId="0" borderId="0" xfId="19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2" fillId="0" borderId="0" xfId="19" applyNumberFormat="1" applyFont="1" applyFill="1">
      <alignment/>
      <protection/>
    </xf>
    <xf numFmtId="49" fontId="9" fillId="0" borderId="0" xfId="19" applyNumberFormat="1" applyFont="1" applyFill="1">
      <alignment/>
      <protection/>
    </xf>
    <xf numFmtId="49" fontId="9" fillId="0" borderId="0" xfId="19" applyNumberFormat="1" applyFont="1" applyFill="1" applyAlignment="1">
      <alignment horizontal="center"/>
      <protection/>
    </xf>
    <xf numFmtId="49" fontId="3" fillId="0" borderId="0" xfId="19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18" applyNumberFormat="1" applyFont="1" applyFill="1">
      <alignment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22" applyNumberFormat="1" applyFont="1" applyFill="1">
      <alignment/>
      <protection/>
    </xf>
    <xf numFmtId="49" fontId="32" fillId="0" borderId="0" xfId="22" applyNumberFormat="1" applyFont="1" applyFill="1">
      <alignment/>
      <protection/>
    </xf>
    <xf numFmtId="49" fontId="32" fillId="0" borderId="0" xfId="22" applyNumberFormat="1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32" fillId="0" borderId="0" xfId="19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22" applyNumberFormat="1" applyFont="1" applyFill="1">
      <alignment/>
      <protection/>
    </xf>
    <xf numFmtId="49" fontId="9" fillId="0" borderId="0" xfId="22" applyNumberFormat="1" applyFont="1" applyFill="1" applyAlignment="1">
      <alignment horizontal="center"/>
      <protection/>
    </xf>
    <xf numFmtId="0" fontId="7" fillId="0" borderId="0" xfId="19" applyFont="1" applyFill="1">
      <alignment/>
      <protection/>
    </xf>
    <xf numFmtId="49" fontId="3" fillId="0" borderId="0" xfId="22" applyNumberFormat="1" applyFont="1" applyFill="1">
      <alignment/>
      <protection/>
    </xf>
    <xf numFmtId="49" fontId="7" fillId="0" borderId="0" xfId="22" applyNumberFormat="1" applyFont="1" applyFill="1">
      <alignment/>
      <protection/>
    </xf>
    <xf numFmtId="49" fontId="7" fillId="0" borderId="0" xfId="22" applyNumberFormat="1" applyFont="1" applyFill="1" applyAlignment="1">
      <alignment horizontal="center"/>
      <protection/>
    </xf>
    <xf numFmtId="49" fontId="9" fillId="0" borderId="5" xfId="18" applyNumberFormat="1" applyFont="1" applyFill="1" applyBorder="1">
      <alignment/>
      <protection/>
    </xf>
    <xf numFmtId="49" fontId="9" fillId="0" borderId="5" xfId="18" applyNumberFormat="1" applyFont="1" applyFill="1" applyBorder="1" applyAlignment="1">
      <alignment horizontal="center"/>
      <protection/>
    </xf>
    <xf numFmtId="49" fontId="9" fillId="0" borderId="6" xfId="18" applyNumberFormat="1" applyFont="1" applyFill="1" applyBorder="1">
      <alignment/>
      <protection/>
    </xf>
    <xf numFmtId="49" fontId="9" fillId="0" borderId="6" xfId="18" applyNumberFormat="1" applyFont="1" applyFill="1" applyBorder="1" applyAlignment="1">
      <alignment horizontal="center"/>
      <protection/>
    </xf>
    <xf numFmtId="49" fontId="9" fillId="0" borderId="3" xfId="18" applyNumberFormat="1" applyFont="1" applyFill="1" applyBorder="1" applyAlignment="1">
      <alignment horizontal="center" vertical="center"/>
      <protection/>
    </xf>
    <xf numFmtId="49" fontId="5" fillId="0" borderId="4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top"/>
      <protection/>
    </xf>
    <xf numFmtId="49" fontId="5" fillId="0" borderId="5" xfId="18" applyNumberFormat="1" applyFont="1" applyFill="1" applyBorder="1" applyAlignment="1">
      <alignment horizontal="center" vertical="center"/>
      <protection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3" fillId="0" borderId="5" xfId="18" applyNumberFormat="1" applyFont="1" applyFill="1" applyBorder="1" applyAlignment="1">
      <alignment horizontal="center" vertical="center"/>
      <protection/>
    </xf>
    <xf numFmtId="49" fontId="3" fillId="0" borderId="7" xfId="18" applyNumberFormat="1" applyFont="1" applyFill="1" applyBorder="1" applyAlignment="1">
      <alignment horizontal="center" vertical="center"/>
      <protection/>
    </xf>
    <xf numFmtId="49" fontId="3" fillId="0" borderId="2" xfId="18" applyNumberFormat="1" applyFont="1" applyFill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right" vertical="top"/>
      <protection/>
    </xf>
    <xf numFmtId="49" fontId="3" fillId="0" borderId="6" xfId="18" applyNumberFormat="1" applyFont="1" applyFill="1" applyBorder="1" applyAlignment="1">
      <alignment horizontal="center" vertical="center"/>
      <protection/>
    </xf>
    <xf numFmtId="49" fontId="3" fillId="0" borderId="8" xfId="18" applyNumberFormat="1" applyFont="1" applyFill="1" applyBorder="1" applyAlignment="1">
      <alignment horizontal="center" vertical="center"/>
      <protection/>
    </xf>
    <xf numFmtId="49" fontId="3" fillId="0" borderId="9" xfId="18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18" applyNumberFormat="1" applyFont="1" applyFill="1" applyBorder="1" applyAlignment="1">
      <alignment horizontal="left" vertical="center"/>
      <protection/>
    </xf>
    <xf numFmtId="49" fontId="5" fillId="0" borderId="0" xfId="18" applyNumberFormat="1" applyFont="1" applyFill="1" applyBorder="1" applyAlignment="1">
      <alignment horizontal="center" vertical="center"/>
      <protection/>
    </xf>
    <xf numFmtId="4" fontId="5" fillId="0" borderId="0" xfId="18" applyNumberFormat="1" applyFont="1" applyFill="1" applyBorder="1" applyAlignment="1">
      <alignment horizontal="right" vertical="center"/>
      <protection/>
    </xf>
    <xf numFmtId="4" fontId="5" fillId="0" borderId="9" xfId="18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9" fontId="3" fillId="0" borderId="3" xfId="18" applyNumberFormat="1" applyFont="1" applyFill="1" applyBorder="1" applyAlignment="1">
      <alignment horizontal="center" vertical="center"/>
      <protection/>
    </xf>
    <xf numFmtId="4" fontId="5" fillId="0" borderId="9" xfId="18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18" applyNumberFormat="1" applyFont="1" applyFill="1">
      <alignment/>
      <protection/>
    </xf>
    <xf numFmtId="49" fontId="9" fillId="0" borderId="0" xfId="18" applyNumberFormat="1" applyFont="1" applyFill="1" applyAlignment="1">
      <alignment horizontal="center"/>
      <protection/>
    </xf>
    <xf numFmtId="49" fontId="5" fillId="0" borderId="0" xfId="18" applyNumberFormat="1" applyFont="1" applyFill="1">
      <alignment/>
      <protection/>
    </xf>
    <xf numFmtId="49" fontId="12" fillId="0" borderId="0" xfId="18" applyNumberFormat="1" applyFont="1" applyFill="1" applyAlignment="1">
      <alignment horizontal="center"/>
      <protection/>
    </xf>
    <xf numFmtId="4" fontId="5" fillId="0" borderId="0" xfId="18" applyNumberFormat="1" applyFont="1" applyFill="1">
      <alignment/>
      <protection/>
    </xf>
    <xf numFmtId="49" fontId="7" fillId="0" borderId="0" xfId="18" applyNumberFormat="1" applyFont="1" applyFill="1">
      <alignment/>
      <protection/>
    </xf>
    <xf numFmtId="4" fontId="3" fillId="0" borderId="0" xfId="18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19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19" applyNumberFormat="1" applyFont="1" applyFill="1">
      <alignment/>
      <protection/>
    </xf>
    <xf numFmtId="4" fontId="9" fillId="0" borderId="0" xfId="18" applyNumberFormat="1" applyFont="1" applyFill="1">
      <alignment/>
      <protection/>
    </xf>
    <xf numFmtId="49" fontId="17" fillId="0" borderId="0" xfId="18" applyNumberFormat="1" applyFont="1" applyFill="1">
      <alignment/>
      <protection/>
    </xf>
    <xf numFmtId="49" fontId="5" fillId="0" borderId="0" xfId="18" applyNumberFormat="1" applyFont="1" applyFill="1" applyBorder="1">
      <alignment/>
      <protection/>
    </xf>
    <xf numFmtId="49" fontId="5" fillId="0" borderId="0" xfId="18" applyNumberFormat="1" applyFont="1" applyFill="1" applyBorder="1" applyAlignment="1">
      <alignment horizontal="center"/>
      <protection/>
    </xf>
    <xf numFmtId="49" fontId="15" fillId="0" borderId="0" xfId="18" applyNumberFormat="1" applyFont="1" applyFill="1">
      <alignment/>
      <protection/>
    </xf>
    <xf numFmtId="49" fontId="15" fillId="0" borderId="0" xfId="18" applyNumberFormat="1" applyFont="1" applyFill="1" applyAlignment="1">
      <alignment horizontal="center"/>
      <protection/>
    </xf>
    <xf numFmtId="49" fontId="5" fillId="0" borderId="7" xfId="18" applyNumberFormat="1" applyFont="1" applyFill="1" applyBorder="1" applyAlignment="1">
      <alignment horizontal="center" vertical="center"/>
      <protection/>
    </xf>
    <xf numFmtId="49" fontId="5" fillId="0" borderId="1" xfId="18" applyNumberFormat="1" applyFont="1" applyFill="1" applyBorder="1" applyAlignment="1">
      <alignment vertical="center"/>
      <protection/>
    </xf>
    <xf numFmtId="49" fontId="3" fillId="0" borderId="10" xfId="18" applyNumberFormat="1" applyFont="1" applyFill="1" applyBorder="1" applyAlignment="1">
      <alignment horizontal="center" vertical="center"/>
      <protection/>
    </xf>
    <xf numFmtId="49" fontId="20" fillId="0" borderId="2" xfId="18" applyNumberFormat="1" applyFont="1" applyFill="1" applyBorder="1" applyAlignment="1">
      <alignment horizontal="center" vertical="center"/>
      <protection/>
    </xf>
    <xf numFmtId="49" fontId="5" fillId="0" borderId="0" xfId="18" applyNumberFormat="1" applyFont="1" applyFill="1" applyBorder="1" applyAlignment="1">
      <alignment vertical="center"/>
      <protection/>
    </xf>
    <xf numFmtId="49" fontId="3" fillId="0" borderId="0" xfId="18" applyNumberFormat="1" applyFont="1" applyFill="1" applyBorder="1" applyAlignment="1">
      <alignment horizontal="center" vertical="center"/>
      <protection/>
    </xf>
    <xf numFmtId="49" fontId="20" fillId="0" borderId="0" xfId="18" applyNumberFormat="1" applyFont="1" applyFill="1" applyBorder="1" applyAlignment="1">
      <alignment horizontal="center" vertical="center"/>
      <protection/>
    </xf>
    <xf numFmtId="49" fontId="9" fillId="0" borderId="11" xfId="18" applyNumberFormat="1" applyFont="1" applyFill="1" applyBorder="1">
      <alignment/>
      <protection/>
    </xf>
    <xf numFmtId="49" fontId="9" fillId="0" borderId="7" xfId="18" applyNumberFormat="1" applyFont="1" applyFill="1" applyBorder="1" applyAlignment="1">
      <alignment horizontal="center"/>
      <protection/>
    </xf>
    <xf numFmtId="49" fontId="9" fillId="0" borderId="12" xfId="18" applyNumberFormat="1" applyFont="1" applyFill="1" applyBorder="1">
      <alignment/>
      <protection/>
    </xf>
    <xf numFmtId="49" fontId="9" fillId="0" borderId="8" xfId="18" applyNumberFormat="1" applyFont="1" applyFill="1" applyBorder="1" applyAlignment="1">
      <alignment horizontal="center"/>
      <protection/>
    </xf>
    <xf numFmtId="49" fontId="9" fillId="0" borderId="12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8" xfId="18" applyNumberFormat="1" applyFont="1" applyFill="1" applyBorder="1" applyAlignment="1">
      <alignment horizontal="center" vertical="center"/>
      <protection/>
    </xf>
    <xf numFmtId="0" fontId="9" fillId="0" borderId="6" xfId="18" applyFont="1" applyFill="1" applyBorder="1" applyAlignment="1">
      <alignment horizontal="center" vertical="top"/>
      <protection/>
    </xf>
    <xf numFmtId="0" fontId="10" fillId="0" borderId="5" xfId="18" applyFont="1" applyFill="1" applyBorder="1" applyAlignment="1">
      <alignment vertical="center" wrapText="1"/>
      <protection/>
    </xf>
    <xf numFmtId="49" fontId="3" fillId="0" borderId="0" xfId="18" applyNumberFormat="1" applyFont="1" applyFill="1" applyBorder="1" applyAlignment="1">
      <alignment horizontal="left" vertical="center"/>
      <protection/>
    </xf>
    <xf numFmtId="49" fontId="3" fillId="0" borderId="0" xfId="23" applyNumberFormat="1" applyFont="1" applyFill="1">
      <alignment/>
      <protection/>
    </xf>
    <xf numFmtId="49" fontId="28" fillId="0" borderId="0" xfId="23" applyNumberFormat="1" applyFont="1" applyFill="1">
      <alignment/>
      <protection/>
    </xf>
    <xf numFmtId="49" fontId="7" fillId="0" borderId="0" xfId="23" applyNumberFormat="1" applyFont="1" applyFill="1" applyAlignment="1">
      <alignment horizontal="center"/>
      <protection/>
    </xf>
    <xf numFmtId="49" fontId="31" fillId="0" borderId="0" xfId="18" applyNumberFormat="1" applyFont="1" applyFill="1">
      <alignment/>
      <protection/>
    </xf>
    <xf numFmtId="49" fontId="7" fillId="0" borderId="0" xfId="23" applyNumberFormat="1" applyFont="1" applyFill="1">
      <alignment/>
      <protection/>
    </xf>
    <xf numFmtId="49" fontId="4" fillId="0" borderId="0" xfId="18" applyNumberFormat="1" applyFont="1" applyFill="1">
      <alignment/>
      <protection/>
    </xf>
    <xf numFmtId="49" fontId="13" fillId="0" borderId="0" xfId="23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23" applyNumberFormat="1" applyFont="1" applyFill="1" applyBorder="1" applyAlignment="1">
      <alignment horizontal="center"/>
      <protection/>
    </xf>
    <xf numFmtId="49" fontId="15" fillId="0" borderId="0" xfId="23" applyNumberFormat="1" applyFont="1" applyFill="1">
      <alignment/>
      <protection/>
    </xf>
    <xf numFmtId="0" fontId="26" fillId="0" borderId="0" xfId="18" applyFont="1" applyFill="1">
      <alignment/>
      <protection/>
    </xf>
    <xf numFmtId="49" fontId="9" fillId="0" borderId="0" xfId="0" applyNumberFormat="1" applyFont="1" applyFill="1" applyAlignment="1">
      <alignment/>
    </xf>
    <xf numFmtId="4" fontId="6" fillId="0" borderId="0" xfId="18" applyNumberFormat="1" applyFont="1" applyFill="1" applyBorder="1" applyAlignment="1">
      <alignment horizontal="right"/>
      <protection/>
    </xf>
    <xf numFmtId="49" fontId="3" fillId="0" borderId="0" xfId="22" applyNumberFormat="1" applyFont="1" applyFill="1" applyAlignment="1">
      <alignment horizontal="center"/>
      <protection/>
    </xf>
    <xf numFmtId="0" fontId="3" fillId="0" borderId="0" xfId="22" applyFont="1" applyFill="1">
      <alignment/>
      <protection/>
    </xf>
    <xf numFmtId="4" fontId="3" fillId="0" borderId="0" xfId="22" applyNumberFormat="1" applyFont="1" applyFill="1">
      <alignment/>
      <protection/>
    </xf>
    <xf numFmtId="49" fontId="15" fillId="0" borderId="0" xfId="22" applyNumberFormat="1" applyFont="1" applyFill="1">
      <alignment/>
      <protection/>
    </xf>
    <xf numFmtId="49" fontId="15" fillId="0" borderId="0" xfId="22" applyNumberFormat="1" applyFont="1" applyFill="1" applyAlignment="1">
      <alignment horizontal="center"/>
      <protection/>
    </xf>
    <xf numFmtId="0" fontId="15" fillId="0" borderId="0" xfId="22" applyFont="1" applyFill="1">
      <alignment/>
      <protection/>
    </xf>
    <xf numFmtId="4" fontId="15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5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2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3" fillId="0" borderId="0" xfId="19" applyFont="1" applyFill="1" applyAlignment="1">
      <alignment vertical="center"/>
      <protection/>
    </xf>
    <xf numFmtId="49" fontId="3" fillId="0" borderId="4" xfId="18" applyNumberFormat="1" applyFont="1" applyFill="1" applyBorder="1" applyAlignment="1">
      <alignment horizontal="center" vertical="center"/>
      <protection/>
    </xf>
    <xf numFmtId="49" fontId="5" fillId="0" borderId="9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center" wrapText="1"/>
      <protection/>
    </xf>
    <xf numFmtId="4" fontId="5" fillId="0" borderId="9" xfId="18" applyNumberFormat="1" applyFont="1" applyFill="1" applyBorder="1" applyAlignment="1">
      <alignment horizontal="right" vertical="center" wrapText="1"/>
      <protection/>
    </xf>
    <xf numFmtId="0" fontId="45" fillId="0" borderId="0" xfId="0" applyFont="1" applyFill="1" applyAlignment="1">
      <alignment horizontal="center" vertical="center"/>
    </xf>
    <xf numFmtId="49" fontId="5" fillId="0" borderId="11" xfId="18" applyNumberFormat="1" applyFont="1" applyFill="1" applyBorder="1" applyAlignment="1">
      <alignment horizontal="center" vertical="center"/>
      <protection/>
    </xf>
    <xf numFmtId="4" fontId="47" fillId="0" borderId="0" xfId="0" applyNumberFormat="1" applyFont="1" applyAlignment="1">
      <alignment/>
    </xf>
    <xf numFmtId="49" fontId="15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4" fontId="33" fillId="0" borderId="0" xfId="18" applyNumberFormat="1" applyFont="1" applyFill="1" applyBorder="1" applyAlignment="1">
      <alignment vertical="center"/>
      <protection/>
    </xf>
    <xf numFmtId="49" fontId="44" fillId="0" borderId="0" xfId="0" applyNumberFormat="1" applyFont="1" applyFill="1" applyAlignment="1">
      <alignment/>
    </xf>
    <xf numFmtId="4" fontId="14" fillId="0" borderId="0" xfId="18" applyNumberFormat="1" applyFont="1" applyFill="1">
      <alignment/>
      <protection/>
    </xf>
    <xf numFmtId="49" fontId="3" fillId="0" borderId="0" xfId="18" applyNumberFormat="1" applyFont="1" applyFill="1" applyAlignment="1">
      <alignment horizontal="center"/>
      <protection/>
    </xf>
    <xf numFmtId="49" fontId="15" fillId="0" borderId="0" xfId="18" applyNumberFormat="1" applyFont="1" applyFill="1" applyAlignment="1">
      <alignment horizontal="left"/>
      <protection/>
    </xf>
    <xf numFmtId="0" fontId="30" fillId="0" borderId="0" xfId="19" applyFont="1" applyFill="1" applyAlignment="1">
      <alignment vertical="center"/>
      <protection/>
    </xf>
    <xf numFmtId="4" fontId="3" fillId="0" borderId="2" xfId="18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3" xfId="18" applyFont="1" applyFill="1" applyBorder="1" applyAlignment="1">
      <alignment horizontal="center" vertical="center"/>
      <protection/>
    </xf>
    <xf numFmtId="49" fontId="15" fillId="0" borderId="0" xfId="0" applyNumberFormat="1" applyFont="1" applyFill="1" applyAlignment="1">
      <alignment/>
    </xf>
    <xf numFmtId="49" fontId="17" fillId="0" borderId="0" xfId="18" applyNumberFormat="1" applyFont="1" applyFill="1" applyBorder="1" applyAlignment="1">
      <alignment horizontal="center"/>
      <protection/>
    </xf>
    <xf numFmtId="4" fontId="17" fillId="0" borderId="0" xfId="18" applyNumberFormat="1" applyFont="1" applyFill="1" applyBorder="1" applyAlignment="1">
      <alignment horizontal="right"/>
      <protection/>
    </xf>
    <xf numFmtId="0" fontId="3" fillId="0" borderId="4" xfId="18" applyFont="1" applyFill="1" applyBorder="1" applyAlignment="1">
      <alignment horizontal="center" vertical="center"/>
      <protection/>
    </xf>
    <xf numFmtId="4" fontId="49" fillId="0" borderId="0" xfId="19" applyNumberFormat="1" applyFont="1" applyFill="1" applyAlignment="1">
      <alignment horizontal="right" vertical="center"/>
      <protection/>
    </xf>
    <xf numFmtId="4" fontId="3" fillId="0" borderId="4" xfId="18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/>
    </xf>
    <xf numFmtId="0" fontId="3" fillId="0" borderId="7" xfId="18" applyFont="1" applyFill="1" applyBorder="1" applyAlignment="1">
      <alignment horizontal="center" vertical="center"/>
      <protection/>
    </xf>
    <xf numFmtId="0" fontId="5" fillId="0" borderId="7" xfId="18" applyFont="1" applyFill="1" applyBorder="1" applyAlignment="1">
      <alignment horizontal="center" vertical="center"/>
      <protection/>
    </xf>
    <xf numFmtId="4" fontId="5" fillId="0" borderId="4" xfId="18" applyNumberFormat="1" applyFont="1" applyFill="1" applyBorder="1" applyAlignment="1">
      <alignment horizontal="right" vertical="top"/>
      <protection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0" fontId="3" fillId="0" borderId="8" xfId="18" applyFont="1" applyFill="1" applyBorder="1" applyAlignment="1">
      <alignment horizontal="center" vertical="center"/>
      <protection/>
    </xf>
    <xf numFmtId="49" fontId="5" fillId="0" borderId="10" xfId="18" applyNumberFormat="1" applyFont="1" applyFill="1" applyBorder="1" applyAlignment="1">
      <alignment horizontal="center" vertical="center"/>
      <protection/>
    </xf>
    <xf numFmtId="4" fontId="20" fillId="0" borderId="0" xfId="18" applyNumberFormat="1" applyFont="1" applyFill="1" applyBorder="1">
      <alignment/>
      <protection/>
    </xf>
    <xf numFmtId="4" fontId="5" fillId="0" borderId="0" xfId="18" applyNumberFormat="1" applyFont="1" applyFill="1" applyBorder="1" applyAlignment="1">
      <alignment horizontal="right" vertical="top"/>
      <protection/>
    </xf>
    <xf numFmtId="0" fontId="53" fillId="0" borderId="0" xfId="0" applyFont="1" applyFill="1" applyAlignment="1">
      <alignment/>
    </xf>
    <xf numFmtId="0" fontId="3" fillId="0" borderId="5" xfId="18" applyFont="1" applyFill="1" applyBorder="1" applyAlignment="1">
      <alignment horizontal="center" vertical="center"/>
      <protection/>
    </xf>
    <xf numFmtId="0" fontId="5" fillId="0" borderId="6" xfId="18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3" fillId="0" borderId="0" xfId="18" applyFont="1" applyFill="1" applyBorder="1" applyAlignment="1">
      <alignment horizontal="center" vertical="center"/>
      <protection/>
    </xf>
    <xf numFmtId="1" fontId="20" fillId="0" borderId="0" xfId="18" applyNumberFormat="1" applyFont="1" applyFill="1" applyBorder="1" applyAlignment="1">
      <alignment horizontal="center" vertical="center"/>
      <protection/>
    </xf>
    <xf numFmtId="4" fontId="25" fillId="0" borderId="0" xfId="18" applyNumberFormat="1" applyFont="1" applyFill="1" applyBorder="1" applyAlignment="1">
      <alignment vertical="center"/>
      <protection/>
    </xf>
    <xf numFmtId="0" fontId="46" fillId="0" borderId="0" xfId="18" applyFont="1" applyFill="1" applyAlignment="1">
      <alignment horizontal="left"/>
      <protection/>
    </xf>
    <xf numFmtId="0" fontId="46" fillId="0" borderId="0" xfId="24" applyFont="1" applyFill="1" applyAlignment="1">
      <alignment horizontal="left"/>
      <protection/>
    </xf>
    <xf numFmtId="0" fontId="7" fillId="0" borderId="0" xfId="24" applyFont="1" applyFill="1" applyAlignment="1">
      <alignment horizontal="left"/>
      <protection/>
    </xf>
    <xf numFmtId="49" fontId="3" fillId="0" borderId="0" xfId="19" applyNumberFormat="1" applyFont="1" applyFill="1" applyAlignment="1">
      <alignment horizontal="center"/>
      <protection/>
    </xf>
    <xf numFmtId="0" fontId="3" fillId="0" borderId="0" xfId="18" applyFont="1" applyFill="1" applyAlignment="1">
      <alignment vertical="center"/>
      <protection/>
    </xf>
    <xf numFmtId="0" fontId="13" fillId="0" borderId="0" xfId="18" applyFont="1" applyFill="1" applyAlignment="1">
      <alignment vertical="center"/>
      <protection/>
    </xf>
    <xf numFmtId="4" fontId="5" fillId="0" borderId="2" xfId="18" applyNumberFormat="1" applyFont="1" applyFill="1" applyBorder="1" applyAlignment="1">
      <alignment horizontal="right" vertical="center" wrapText="1"/>
      <protection/>
    </xf>
    <xf numFmtId="4" fontId="3" fillId="0" borderId="3" xfId="18" applyNumberFormat="1" applyFont="1" applyFill="1" applyBorder="1" applyAlignment="1">
      <alignment horizontal="right" vertical="center" wrapText="1"/>
      <protection/>
    </xf>
    <xf numFmtId="4" fontId="3" fillId="0" borderId="9" xfId="18" applyNumberFormat="1" applyFont="1" applyFill="1" applyBorder="1" applyAlignment="1">
      <alignment horizontal="right" vertical="center" wrapText="1"/>
      <protection/>
    </xf>
    <xf numFmtId="49" fontId="3" fillId="0" borderId="12" xfId="18" applyNumberFormat="1" applyFont="1" applyFill="1" applyBorder="1" applyAlignment="1">
      <alignment horizontal="center" vertical="center"/>
      <protection/>
    </xf>
    <xf numFmtId="49" fontId="5" fillId="0" borderId="13" xfId="18" applyNumberFormat="1" applyFont="1" applyFill="1" applyBorder="1" applyAlignment="1">
      <alignment horizontal="left" vertical="center"/>
      <protection/>
    </xf>
    <xf numFmtId="49" fontId="5" fillId="0" borderId="14" xfId="18" applyNumberFormat="1" applyFont="1" applyFill="1" applyBorder="1" applyAlignment="1">
      <alignment horizontal="center" vertical="center"/>
      <protection/>
    </xf>
    <xf numFmtId="4" fontId="3" fillId="0" borderId="9" xfId="18" applyNumberFormat="1" applyFont="1" applyFill="1" applyBorder="1" applyAlignment="1">
      <alignment horizontal="right" vertical="top"/>
      <protection/>
    </xf>
    <xf numFmtId="49" fontId="3" fillId="0" borderId="13" xfId="18" applyNumberFormat="1" applyFont="1" applyFill="1" applyBorder="1" applyAlignment="1">
      <alignment horizontal="center" vertical="center"/>
      <protection/>
    </xf>
    <xf numFmtId="4" fontId="3" fillId="0" borderId="2" xfId="18" applyNumberFormat="1" applyFont="1" applyFill="1" applyBorder="1" applyAlignment="1">
      <alignment horizontal="right" vertical="center" wrapText="1"/>
      <protection/>
    </xf>
    <xf numFmtId="4" fontId="2" fillId="0" borderId="0" xfId="18" applyNumberFormat="1" applyFont="1" applyFill="1" applyAlignment="1">
      <alignment vertical="center"/>
      <protection/>
    </xf>
    <xf numFmtId="4" fontId="3" fillId="0" borderId="3" xfId="18" applyNumberFormat="1" applyFont="1" applyFill="1" applyBorder="1" applyAlignment="1">
      <alignment horizontal="right" vertical="center"/>
      <protection/>
    </xf>
    <xf numFmtId="4" fontId="5" fillId="0" borderId="3" xfId="18" applyNumberFormat="1" applyFont="1" applyFill="1" applyBorder="1" applyAlignment="1">
      <alignment horizontal="right" vertical="center"/>
      <protection/>
    </xf>
    <xf numFmtId="49" fontId="5" fillId="0" borderId="6" xfId="18" applyNumberFormat="1" applyFont="1" applyFill="1" applyBorder="1" applyAlignment="1">
      <alignment horizontal="center" vertical="center"/>
      <protection/>
    </xf>
    <xf numFmtId="0" fontId="3" fillId="0" borderId="6" xfId="18" applyFont="1" applyFill="1" applyBorder="1" applyAlignment="1">
      <alignment horizontal="center" vertical="center"/>
      <protection/>
    </xf>
    <xf numFmtId="0" fontId="3" fillId="0" borderId="2" xfId="18" applyFont="1" applyFill="1" applyBorder="1" applyAlignment="1">
      <alignment horizontal="center" vertical="center"/>
      <protection/>
    </xf>
    <xf numFmtId="49" fontId="5" fillId="0" borderId="1" xfId="18" applyNumberFormat="1" applyFont="1" applyFill="1" applyBorder="1" applyAlignment="1">
      <alignment horizontal="center" vertical="center"/>
      <protection/>
    </xf>
    <xf numFmtId="0" fontId="5" fillId="0" borderId="12" xfId="18" applyFont="1" applyFill="1" applyBorder="1" applyAlignment="1">
      <alignment horizontal="center" vertical="center"/>
      <protection/>
    </xf>
    <xf numFmtId="4" fontId="25" fillId="0" borderId="0" xfId="18" applyNumberFormat="1" applyFont="1" applyFill="1" applyBorder="1">
      <alignment/>
      <protection/>
    </xf>
    <xf numFmtId="0" fontId="2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/>
    </xf>
    <xf numFmtId="0" fontId="29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4" fontId="2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53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/>
    </xf>
    <xf numFmtId="0" fontId="61" fillId="0" borderId="5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right"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vertical="center"/>
    </xf>
    <xf numFmtId="4" fontId="61" fillId="0" borderId="13" xfId="0" applyNumberFormat="1" applyFont="1" applyFill="1" applyBorder="1" applyAlignment="1">
      <alignment vertical="center"/>
    </xf>
    <xf numFmtId="4" fontId="61" fillId="0" borderId="3" xfId="0" applyNumberFormat="1" applyFont="1" applyFill="1" applyBorder="1" applyAlignment="1">
      <alignment vertical="center"/>
    </xf>
    <xf numFmtId="4" fontId="62" fillId="0" borderId="0" xfId="0" applyNumberFormat="1" applyFont="1" applyFill="1" applyAlignment="1">
      <alignment/>
    </xf>
    <xf numFmtId="4" fontId="62" fillId="0" borderId="0" xfId="0" applyNumberFormat="1" applyFont="1" applyFill="1" applyBorder="1" applyAlignment="1">
      <alignment/>
    </xf>
    <xf numFmtId="0" fontId="2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vertical="center"/>
    </xf>
    <xf numFmtId="4" fontId="61" fillId="0" borderId="1" xfId="0" applyNumberFormat="1" applyFont="1" applyFill="1" applyBorder="1" applyAlignment="1">
      <alignment vertical="center"/>
    </xf>
    <xf numFmtId="4" fontId="61" fillId="0" borderId="4" xfId="0" applyNumberFormat="1" applyFont="1" applyFill="1" applyBorder="1" applyAlignment="1">
      <alignment vertical="center"/>
    </xf>
    <xf numFmtId="4" fontId="63" fillId="0" borderId="0" xfId="0" applyNumberFormat="1" applyFont="1" applyFill="1" applyAlignment="1">
      <alignment/>
    </xf>
    <xf numFmtId="4" fontId="63" fillId="0" borderId="0" xfId="0" applyNumberFormat="1" applyFont="1" applyFill="1" applyBorder="1" applyAlignment="1">
      <alignment/>
    </xf>
    <xf numFmtId="0" fontId="26" fillId="0" borderId="8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vertical="center" wrapText="1"/>
    </xf>
    <xf numFmtId="4" fontId="60" fillId="0" borderId="1" xfId="0" applyNumberFormat="1" applyFont="1" applyFill="1" applyBorder="1" applyAlignment="1">
      <alignment vertical="center" wrapText="1"/>
    </xf>
    <xf numFmtId="4" fontId="60" fillId="0" borderId="4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/>
    </xf>
    <xf numFmtId="4" fontId="29" fillId="0" borderId="4" xfId="0" applyNumberFormat="1" applyFont="1" applyFill="1" applyBorder="1" applyAlignment="1">
      <alignment vertical="center"/>
    </xf>
    <xf numFmtId="0" fontId="64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1" fillId="0" borderId="3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vertical="center" wrapText="1"/>
    </xf>
    <xf numFmtId="4" fontId="61" fillId="0" borderId="1" xfId="0" applyNumberFormat="1" applyFont="1" applyFill="1" applyBorder="1" applyAlignment="1">
      <alignment vertical="center" wrapText="1"/>
    </xf>
    <xf numFmtId="4" fontId="61" fillId="0" borderId="4" xfId="0" applyNumberFormat="1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 wrapText="1"/>
    </xf>
    <xf numFmtId="4" fontId="29" fillId="0" borderId="4" xfId="0" applyNumberFormat="1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0" fontId="61" fillId="0" borderId="4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vertical="center" wrapText="1"/>
    </xf>
    <xf numFmtId="4" fontId="61" fillId="0" borderId="13" xfId="0" applyNumberFormat="1" applyFont="1" applyFill="1" applyBorder="1" applyAlignment="1">
      <alignment vertical="center" wrapText="1"/>
    </xf>
    <xf numFmtId="4" fontId="61" fillId="0" borderId="3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vertical="center" wrapText="1"/>
    </xf>
    <xf numFmtId="4" fontId="60" fillId="0" borderId="13" xfId="0" applyNumberFormat="1" applyFont="1" applyFill="1" applyBorder="1" applyAlignment="1">
      <alignment vertical="center" wrapText="1"/>
    </xf>
    <xf numFmtId="4" fontId="60" fillId="0" borderId="3" xfId="0" applyNumberFormat="1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/>
    </xf>
    <xf numFmtId="0" fontId="29" fillId="0" borderId="4" xfId="18" applyFont="1" applyFill="1" applyBorder="1" applyAlignment="1">
      <alignment vertical="center" wrapText="1"/>
      <protection/>
    </xf>
    <xf numFmtId="4" fontId="29" fillId="0" borderId="10" xfId="0" applyNumberFormat="1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54" fillId="0" borderId="6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4" fontId="29" fillId="0" borderId="3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9" fillId="0" borderId="5" xfId="18" applyFont="1" applyFill="1" applyBorder="1" applyAlignment="1">
      <alignment vertical="center" wrapText="1"/>
      <protection/>
    </xf>
    <xf numFmtId="4" fontId="29" fillId="0" borderId="1" xfId="18" applyNumberFormat="1" applyFont="1" applyFill="1" applyBorder="1" applyAlignment="1">
      <alignment vertical="center"/>
      <protection/>
    </xf>
    <xf numFmtId="4" fontId="29" fillId="0" borderId="4" xfId="18" applyNumberFormat="1" applyFont="1" applyFill="1" applyBorder="1" applyAlignment="1">
      <alignment vertical="center"/>
      <protection/>
    </xf>
    <xf numFmtId="0" fontId="12" fillId="0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vertical="center" wrapText="1"/>
    </xf>
    <xf numFmtId="4" fontId="60" fillId="0" borderId="1" xfId="18" applyNumberFormat="1" applyFont="1" applyFill="1" applyBorder="1" applyAlignment="1">
      <alignment vertical="center"/>
      <protection/>
    </xf>
    <xf numFmtId="4" fontId="60" fillId="0" borderId="4" xfId="18" applyNumberFormat="1" applyFont="1" applyFill="1" applyBorder="1" applyAlignment="1">
      <alignment vertical="center"/>
      <protection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53" fillId="0" borderId="13" xfId="0" applyFont="1" applyFill="1" applyBorder="1" applyAlignment="1">
      <alignment vertical="center" wrapText="1"/>
    </xf>
    <xf numFmtId="4" fontId="45" fillId="0" borderId="1" xfId="0" applyNumberFormat="1" applyFont="1" applyFill="1" applyBorder="1" applyAlignment="1">
      <alignment vertical="center" wrapText="1"/>
    </xf>
    <xf numFmtId="0" fontId="29" fillId="0" borderId="1" xfId="18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29" fillId="0" borderId="11" xfId="0" applyFont="1" applyFill="1" applyBorder="1" applyAlignment="1">
      <alignment vertical="center" wrapText="1"/>
    </xf>
    <xf numFmtId="4" fontId="29" fillId="0" borderId="10" xfId="18" applyNumberFormat="1" applyFont="1" applyFill="1" applyBorder="1" applyAlignment="1">
      <alignment vertical="center"/>
      <protection/>
    </xf>
    <xf numFmtId="4" fontId="29" fillId="0" borderId="1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29" fillId="0" borderId="13" xfId="18" applyFont="1" applyFill="1" applyBorder="1" applyAlignment="1">
      <alignment vertical="center" wrapText="1"/>
      <protection/>
    </xf>
    <xf numFmtId="0" fontId="12" fillId="0" borderId="4" xfId="0" applyFont="1" applyFill="1" applyBorder="1" applyAlignment="1">
      <alignment vertical="center"/>
    </xf>
    <xf numFmtId="0" fontId="61" fillId="0" borderId="1" xfId="18" applyFont="1" applyFill="1" applyBorder="1" applyAlignment="1">
      <alignment vertical="center" wrapText="1"/>
      <protection/>
    </xf>
    <xf numFmtId="4" fontId="61" fillId="0" borderId="1" xfId="18" applyNumberFormat="1" applyFont="1" applyFill="1" applyBorder="1" applyAlignment="1">
      <alignment vertical="center" wrapText="1"/>
      <protection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0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18" applyFont="1" applyFill="1" applyBorder="1" applyAlignment="1">
      <alignment vertical="center" wrapText="1"/>
      <protection/>
    </xf>
    <xf numFmtId="4" fontId="60" fillId="0" borderId="1" xfId="18" applyNumberFormat="1" applyFont="1" applyFill="1" applyBorder="1" applyAlignment="1">
      <alignment vertical="center" wrapText="1"/>
      <protection/>
    </xf>
    <xf numFmtId="4" fontId="60" fillId="0" borderId="4" xfId="18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0" fillId="0" borderId="4" xfId="18" applyFont="1" applyFill="1" applyBorder="1" applyAlignment="1">
      <alignment vertical="center" wrapText="1"/>
      <protection/>
    </xf>
    <xf numFmtId="0" fontId="12" fillId="0" borderId="4" xfId="0" applyFont="1" applyFill="1" applyBorder="1" applyAlignment="1">
      <alignment vertical="center" wrapText="1"/>
    </xf>
    <xf numFmtId="4" fontId="61" fillId="0" borderId="1" xfId="18" applyNumberFormat="1" applyFont="1" applyFill="1" applyBorder="1" applyAlignment="1">
      <alignment vertical="center"/>
      <protection/>
    </xf>
    <xf numFmtId="0" fontId="12" fillId="0" borderId="5" xfId="0" applyFont="1" applyFill="1" applyBorder="1" applyAlignment="1">
      <alignment vertical="center"/>
    </xf>
    <xf numFmtId="0" fontId="60" fillId="0" borderId="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66" fillId="0" borderId="4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4" fontId="66" fillId="0" borderId="4" xfId="0" applyNumberFormat="1" applyFont="1" applyFill="1" applyBorder="1" applyAlignment="1">
      <alignment vertical="center" wrapText="1"/>
    </xf>
    <xf numFmtId="4" fontId="67" fillId="0" borderId="0" xfId="0" applyNumberFormat="1" applyFont="1" applyFill="1" applyBorder="1" applyAlignment="1">
      <alignment/>
    </xf>
    <xf numFmtId="49" fontId="29" fillId="0" borderId="2" xfId="18" applyNumberFormat="1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29" fillId="0" borderId="4" xfId="18" applyNumberFormat="1" applyFont="1" applyFill="1" applyBorder="1" applyAlignment="1">
      <alignment vertical="center" wrapText="1"/>
      <protection/>
    </xf>
    <xf numFmtId="0" fontId="29" fillId="0" borderId="4" xfId="18" applyFont="1" applyFill="1" applyBorder="1" applyAlignment="1">
      <alignment vertical="center" wrapText="1"/>
      <protection/>
    </xf>
    <xf numFmtId="0" fontId="29" fillId="0" borderId="0" xfId="0" applyFont="1" applyFill="1" applyAlignment="1">
      <alignment vertical="center" wrapText="1"/>
    </xf>
    <xf numFmtId="0" fontId="29" fillId="0" borderId="0" xfId="18" applyFont="1" applyFill="1" applyBorder="1" applyAlignment="1">
      <alignment vertical="center" wrapText="1"/>
      <protection/>
    </xf>
    <xf numFmtId="0" fontId="12" fillId="0" borderId="1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4" xfId="18" applyFont="1" applyFill="1" applyBorder="1" applyAlignment="1">
      <alignment vertical="center" wrapText="1"/>
      <protection/>
    </xf>
    <xf numFmtId="4" fontId="61" fillId="0" borderId="4" xfId="18" applyNumberFormat="1" applyFont="1" applyFill="1" applyBorder="1" applyAlignment="1">
      <alignment vertical="center" wrapText="1"/>
      <protection/>
    </xf>
    <xf numFmtId="0" fontId="58" fillId="0" borderId="0" xfId="0" applyFont="1" applyFill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4" fontId="65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" xfId="18" applyNumberFormat="1" applyFont="1" applyFill="1" applyBorder="1" applyAlignment="1">
      <alignment vertical="center" wrapText="1"/>
      <protection/>
    </xf>
    <xf numFmtId="4" fontId="29" fillId="0" borderId="4" xfId="18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4" fontId="61" fillId="0" borderId="1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4" fontId="45" fillId="0" borderId="0" xfId="0" applyNumberFormat="1" applyFont="1" applyFill="1" applyAlignment="1">
      <alignment/>
    </xf>
    <xf numFmtId="4" fontId="55" fillId="0" borderId="0" xfId="0" applyNumberFormat="1" applyFont="1" applyFill="1" applyBorder="1" applyAlignment="1">
      <alignment/>
    </xf>
    <xf numFmtId="4" fontId="68" fillId="0" borderId="0" xfId="0" applyNumberFormat="1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center" wrapText="1"/>
    </xf>
    <xf numFmtId="4" fontId="29" fillId="2" borderId="4" xfId="0" applyNumberFormat="1" applyFont="1" applyFill="1" applyBorder="1" applyAlignment="1">
      <alignment vertical="center" wrapText="1"/>
    </xf>
    <xf numFmtId="4" fontId="36" fillId="0" borderId="0" xfId="18" applyNumberFormat="1" applyFont="1" applyFill="1" applyBorder="1">
      <alignment/>
      <protection/>
    </xf>
    <xf numFmtId="4" fontId="3" fillId="0" borderId="0" xfId="18" applyNumberFormat="1" applyFont="1" applyFill="1" applyBorder="1" applyAlignment="1">
      <alignment horizontal="right" vertical="center"/>
      <protection/>
    </xf>
    <xf numFmtId="0" fontId="3" fillId="0" borderId="11" xfId="18" applyFont="1" applyFill="1" applyBorder="1" applyAlignment="1">
      <alignment horizontal="center" vertical="center"/>
      <protection/>
    </xf>
    <xf numFmtId="0" fontId="3" fillId="0" borderId="13" xfId="18" applyFont="1" applyFill="1" applyBorder="1" applyAlignment="1">
      <alignment horizontal="center" vertical="center"/>
      <protection/>
    </xf>
    <xf numFmtId="0" fontId="5" fillId="0" borderId="3" xfId="18" applyFont="1" applyFill="1" applyBorder="1" applyAlignment="1">
      <alignment horizontal="center" vertical="center"/>
      <protection/>
    </xf>
    <xf numFmtId="0" fontId="5" fillId="0" borderId="8" xfId="18" applyFont="1" applyFill="1" applyBorder="1" applyAlignment="1">
      <alignment horizontal="center" vertical="center"/>
      <protection/>
    </xf>
    <xf numFmtId="49" fontId="5" fillId="0" borderId="3" xfId="18" applyNumberFormat="1" applyFont="1" applyFill="1" applyBorder="1" applyAlignment="1">
      <alignment horizontal="center" vertical="center"/>
      <protection/>
    </xf>
    <xf numFmtId="0" fontId="3" fillId="0" borderId="12" xfId="18" applyFont="1" applyFill="1" applyBorder="1" applyAlignment="1">
      <alignment horizontal="center" vertical="center"/>
      <protection/>
    </xf>
    <xf numFmtId="49" fontId="5" fillId="0" borderId="13" xfId="18" applyNumberFormat="1" applyFont="1" applyFill="1" applyBorder="1" applyAlignment="1">
      <alignment horizontal="center" vertical="center"/>
      <protection/>
    </xf>
    <xf numFmtId="0" fontId="15" fillId="0" borderId="0" xfId="23" applyFont="1" applyFill="1">
      <alignment/>
      <protection/>
    </xf>
    <xf numFmtId="49" fontId="15" fillId="0" borderId="0" xfId="23" applyNumberFormat="1" applyFont="1" applyFill="1" applyAlignment="1">
      <alignment horizontal="center"/>
      <protection/>
    </xf>
    <xf numFmtId="4" fontId="15" fillId="0" borderId="0" xfId="23" applyNumberFormat="1" applyFont="1" applyFill="1" applyAlignment="1">
      <alignment horizontal="right"/>
      <protection/>
    </xf>
    <xf numFmtId="4" fontId="15" fillId="0" borderId="0" xfId="18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7" fillId="0" borderId="0" xfId="18" applyNumberFormat="1" applyFont="1" applyFill="1" applyBorder="1" applyAlignment="1">
      <alignment vertical="center"/>
      <protection/>
    </xf>
    <xf numFmtId="4" fontId="15" fillId="0" borderId="0" xfId="18" applyNumberFormat="1" applyFont="1" applyFill="1">
      <alignment/>
      <protection/>
    </xf>
    <xf numFmtId="4" fontId="15" fillId="0" borderId="0" xfId="18" applyNumberFormat="1" applyFont="1" applyFill="1" applyAlignment="1">
      <alignment vertical="center"/>
      <protection/>
    </xf>
    <xf numFmtId="49" fontId="3" fillId="0" borderId="11" xfId="18" applyNumberFormat="1" applyFont="1" applyFill="1" applyBorder="1" applyAlignment="1">
      <alignment horizontal="center" vertical="center"/>
      <protection/>
    </xf>
    <xf numFmtId="4" fontId="29" fillId="3" borderId="1" xfId="0" applyNumberFormat="1" applyFont="1" applyFill="1" applyBorder="1" applyAlignment="1">
      <alignment vertical="center"/>
    </xf>
    <xf numFmtId="0" fontId="2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4" fontId="29" fillId="3" borderId="1" xfId="18" applyNumberFormat="1" applyFont="1" applyFill="1" applyBorder="1" applyAlignment="1">
      <alignment vertical="center"/>
      <protection/>
    </xf>
    <xf numFmtId="4" fontId="29" fillId="3" borderId="4" xfId="18" applyNumberFormat="1" applyFont="1" applyFill="1" applyBorder="1" applyAlignment="1">
      <alignment vertical="center"/>
      <protection/>
    </xf>
    <xf numFmtId="0" fontId="29" fillId="3" borderId="1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vertical="center" wrapText="1"/>
    </xf>
    <xf numFmtId="4" fontId="29" fillId="3" borderId="1" xfId="0" applyNumberFormat="1" applyFont="1" applyFill="1" applyBorder="1" applyAlignment="1">
      <alignment vertical="center" wrapText="1"/>
    </xf>
    <xf numFmtId="4" fontId="59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4" fontId="9" fillId="0" borderId="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60" fillId="0" borderId="7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60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61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61" fillId="0" borderId="5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21" applyFont="1" applyFill="1" applyBorder="1" applyAlignment="1">
      <alignment horizontal="left" vertical="center" wrapText="1"/>
      <protection/>
    </xf>
    <xf numFmtId="0" fontId="61" fillId="0" borderId="4" xfId="0" applyFont="1" applyFill="1" applyBorder="1" applyAlignment="1">
      <alignment horizontal="left" vertical="center" wrapText="1"/>
    </xf>
    <xf numFmtId="0" fontId="29" fillId="0" borderId="4" xfId="21" applyFont="1" applyFill="1" applyBorder="1" applyAlignment="1">
      <alignment horizontal="left" vertical="center" wrapText="1"/>
      <protection/>
    </xf>
    <xf numFmtId="0" fontId="29" fillId="0" borderId="5" xfId="21" applyFont="1" applyFill="1" applyBorder="1" applyAlignment="1">
      <alignment horizontal="left" vertical="center" wrapText="1"/>
      <protection/>
    </xf>
    <xf numFmtId="0" fontId="61" fillId="0" borderId="6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49" fontId="29" fillId="0" borderId="4" xfId="18" applyNumberFormat="1" applyFont="1" applyFill="1" applyBorder="1" applyAlignment="1">
      <alignment horizontal="left" vertical="center" wrapText="1"/>
      <protection/>
    </xf>
    <xf numFmtId="4" fontId="3" fillId="0" borderId="4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61" fillId="0" borderId="3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0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0" fontId="54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61" fillId="0" borderId="6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vertical="center"/>
    </xf>
    <xf numFmtId="0" fontId="61" fillId="0" borderId="4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17" fillId="0" borderId="4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/>
    </xf>
    <xf numFmtId="0" fontId="29" fillId="0" borderId="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1" fillId="0" borderId="1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/>
    </xf>
    <xf numFmtId="4" fontId="3" fillId="0" borderId="3" xfId="0" applyNumberFormat="1" applyFont="1" applyFill="1" applyBorder="1" applyAlignment="1">
      <alignment horizontal="right" vertical="center" wrapText="1"/>
    </xf>
    <xf numFmtId="49" fontId="29" fillId="0" borderId="14" xfId="18" applyNumberFormat="1" applyFont="1" applyFill="1" applyBorder="1" applyAlignment="1">
      <alignment horizontal="left" vertical="center" wrapText="1"/>
      <protection/>
    </xf>
    <xf numFmtId="4" fontId="3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 wrapText="1"/>
    </xf>
    <xf numFmtId="4" fontId="13" fillId="0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left" vertical="center"/>
    </xf>
    <xf numFmtId="0" fontId="61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20" applyFont="1">
      <alignment/>
      <protection/>
    </xf>
    <xf numFmtId="0" fontId="14" fillId="0" borderId="0" xfId="20" applyFont="1" applyAlignment="1">
      <alignment/>
      <protection/>
    </xf>
    <xf numFmtId="0" fontId="14" fillId="0" borderId="5" xfId="20" applyFont="1" applyBorder="1" applyAlignment="1">
      <alignment vertical="center"/>
      <protection/>
    </xf>
    <xf numFmtId="0" fontId="11" fillId="0" borderId="10" xfId="20" applyFont="1" applyBorder="1" applyAlignment="1">
      <alignment vertical="center"/>
      <protection/>
    </xf>
    <xf numFmtId="0" fontId="9" fillId="0" borderId="2" xfId="20" applyFont="1" applyBorder="1" applyAlignment="1">
      <alignment vertical="center"/>
      <protection/>
    </xf>
    <xf numFmtId="0" fontId="7" fillId="0" borderId="6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wrapText="1"/>
      <protection/>
    </xf>
    <xf numFmtId="0" fontId="61" fillId="0" borderId="2" xfId="20" applyFont="1" applyBorder="1" applyAlignment="1">
      <alignment vertical="center" wrapText="1"/>
      <protection/>
    </xf>
    <xf numFmtId="0" fontId="61" fillId="0" borderId="3" xfId="20" applyFont="1" applyFill="1" applyBorder="1" applyAlignment="1">
      <alignment vertical="center" wrapText="1"/>
      <protection/>
    </xf>
    <xf numFmtId="0" fontId="61" fillId="0" borderId="3" xfId="20" applyFont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3" xfId="20" applyFont="1" applyFill="1" applyBorder="1" applyAlignment="1">
      <alignment vertical="center" wrapText="1"/>
      <protection/>
    </xf>
    <xf numFmtId="4" fontId="17" fillId="0" borderId="4" xfId="20" applyNumberFormat="1" applyFont="1" applyFill="1" applyBorder="1" applyAlignment="1">
      <alignment vertical="center"/>
      <protection/>
    </xf>
    <xf numFmtId="0" fontId="32" fillId="0" borderId="4" xfId="20" applyFont="1" applyBorder="1" applyAlignment="1">
      <alignment vertical="center" wrapText="1"/>
      <protection/>
    </xf>
    <xf numFmtId="4" fontId="31" fillId="0" borderId="4" xfId="20" applyNumberFormat="1" applyFont="1" applyBorder="1" applyAlignment="1">
      <alignment vertical="center"/>
      <protection/>
    </xf>
    <xf numFmtId="0" fontId="3" fillId="2" borderId="4" xfId="20" applyFont="1" applyFill="1" applyBorder="1" applyAlignment="1">
      <alignment vertical="center" wrapText="1"/>
      <protection/>
    </xf>
    <xf numFmtId="4" fontId="31" fillId="0" borderId="3" xfId="20" applyNumberFormat="1" applyFont="1" applyBorder="1" applyAlignment="1">
      <alignment vertical="center"/>
      <protection/>
    </xf>
    <xf numFmtId="0" fontId="7" fillId="0" borderId="4" xfId="20" applyFont="1" applyBorder="1" applyAlignment="1">
      <alignment vertical="center" wrapText="1"/>
      <protection/>
    </xf>
    <xf numFmtId="4" fontId="15" fillId="0" borderId="4" xfId="20" applyNumberFormat="1" applyFont="1" applyFill="1" applyBorder="1" applyAlignment="1">
      <alignment vertical="center"/>
      <protection/>
    </xf>
    <xf numFmtId="4" fontId="15" fillId="0" borderId="3" xfId="20" applyNumberFormat="1" applyFont="1" applyFill="1" applyBorder="1" applyAlignment="1">
      <alignment vertical="center"/>
      <protection/>
    </xf>
    <xf numFmtId="4" fontId="15" fillId="0" borderId="3" xfId="20" applyNumberFormat="1" applyFont="1" applyBorder="1" applyAlignment="1">
      <alignment vertical="center"/>
      <protection/>
    </xf>
    <xf numFmtId="0" fontId="7" fillId="0" borderId="4" xfId="20" applyFont="1" applyFill="1" applyBorder="1" applyAlignment="1">
      <alignment vertical="center" wrapText="1"/>
      <protection/>
    </xf>
    <xf numFmtId="0" fontId="7" fillId="0" borderId="4" xfId="0" applyFont="1" applyFill="1" applyBorder="1" applyAlignment="1">
      <alignment vertical="center" wrapText="1"/>
    </xf>
    <xf numFmtId="0" fontId="7" fillId="0" borderId="1" xfId="18" applyFont="1" applyFill="1" applyBorder="1" applyAlignment="1">
      <alignment vertical="center" wrapText="1"/>
      <protection/>
    </xf>
    <xf numFmtId="0" fontId="53" fillId="0" borderId="0" xfId="20" applyFont="1" applyAlignment="1">
      <alignment vertical="center" wrapText="1"/>
      <protection/>
    </xf>
    <xf numFmtId="3" fontId="29" fillId="0" borderId="0" xfId="20" applyNumberFormat="1" applyFont="1" applyAlignment="1">
      <alignment vertical="center"/>
      <protection/>
    </xf>
    <xf numFmtId="4" fontId="27" fillId="0" borderId="0" xfId="20" applyNumberFormat="1" applyFont="1" applyAlignment="1">
      <alignment vertical="center"/>
      <protection/>
    </xf>
    <xf numFmtId="4" fontId="1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3" borderId="4" xfId="0" applyNumberFormat="1" applyFont="1" applyFill="1" applyBorder="1" applyAlignment="1">
      <alignment vertical="center"/>
    </xf>
    <xf numFmtId="0" fontId="29" fillId="3" borderId="4" xfId="0" applyFont="1" applyFill="1" applyBorder="1" applyAlignment="1">
      <alignment vertical="center" wrapText="1"/>
    </xf>
    <xf numFmtId="4" fontId="29" fillId="3" borderId="1" xfId="0" applyNumberFormat="1" applyFont="1" applyFill="1" applyBorder="1" applyAlignment="1">
      <alignment vertical="center"/>
    </xf>
    <xf numFmtId="49" fontId="5" fillId="0" borderId="8" xfId="18" applyNumberFormat="1" applyFont="1" applyFill="1" applyBorder="1" applyAlignment="1">
      <alignment horizontal="center" vertical="center"/>
      <protection/>
    </xf>
    <xf numFmtId="4" fontId="3" fillId="0" borderId="0" xfId="18" applyNumberFormat="1" applyFont="1" applyFill="1" applyBorder="1" applyAlignment="1">
      <alignment horizontal="right" vertical="top"/>
      <protection/>
    </xf>
    <xf numFmtId="4" fontId="15" fillId="2" borderId="3" xfId="20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4" fontId="9" fillId="0" borderId="0" xfId="19" applyNumberFormat="1" applyFont="1" applyFill="1" applyBorder="1" applyAlignment="1">
      <alignment vertical="center"/>
      <protection/>
    </xf>
    <xf numFmtId="4" fontId="3" fillId="0" borderId="0" xfId="19" applyNumberFormat="1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3" fillId="0" borderId="0" xfId="19" applyNumberFormat="1" applyFont="1" applyFill="1" applyBorder="1">
      <alignment/>
      <protection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9" fillId="0" borderId="0" xfId="19" applyNumberFormat="1" applyFont="1" applyFill="1" applyBorder="1">
      <alignment/>
      <protection/>
    </xf>
    <xf numFmtId="4" fontId="1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2" fillId="0" borderId="0" xfId="19" applyNumberFormat="1" applyFont="1" applyFill="1" applyBorder="1">
      <alignment/>
      <protection/>
    </xf>
    <xf numFmtId="4" fontId="51" fillId="0" borderId="0" xfId="19" applyNumberFormat="1" applyFont="1" applyFill="1" applyBorder="1">
      <alignment/>
      <protection/>
    </xf>
    <xf numFmtId="4" fontId="34" fillId="0" borderId="0" xfId="19" applyNumberFormat="1" applyFont="1" applyFill="1" applyBorder="1">
      <alignment/>
      <protection/>
    </xf>
    <xf numFmtId="4" fontId="34" fillId="0" borderId="0" xfId="0" applyNumberFormat="1" applyFont="1" applyFill="1" applyBorder="1" applyAlignment="1">
      <alignment/>
    </xf>
    <xf numFmtId="4" fontId="22" fillId="0" borderId="0" xfId="19" applyNumberFormat="1" applyFont="1" applyFill="1" applyBorder="1">
      <alignment/>
      <protection/>
    </xf>
    <xf numFmtId="4" fontId="20" fillId="0" borderId="0" xfId="19" applyNumberFormat="1" applyFont="1" applyFill="1" applyBorder="1">
      <alignment/>
      <protection/>
    </xf>
    <xf numFmtId="4" fontId="2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3" fillId="0" borderId="0" xfId="19" applyNumberFormat="1" applyFont="1" applyFill="1" applyBorder="1">
      <alignment/>
      <protection/>
    </xf>
    <xf numFmtId="4" fontId="21" fillId="0" borderId="0" xfId="19" applyNumberFormat="1" applyFont="1" applyFill="1" applyBorder="1">
      <alignment/>
      <protection/>
    </xf>
    <xf numFmtId="4" fontId="27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5" fillId="0" borderId="0" xfId="18" applyNumberFormat="1" applyFont="1" applyFill="1" applyBorder="1">
      <alignment/>
      <protection/>
    </xf>
    <xf numFmtId="4" fontId="22" fillId="0" borderId="0" xfId="18" applyNumberFormat="1" applyFont="1" applyFill="1" applyBorder="1">
      <alignment/>
      <protection/>
    </xf>
    <xf numFmtId="4" fontId="34" fillId="0" borderId="0" xfId="18" applyNumberFormat="1" applyFont="1" applyFill="1" applyBorder="1">
      <alignment/>
      <protection/>
    </xf>
    <xf numFmtId="4" fontId="21" fillId="0" borderId="0" xfId="18" applyNumberFormat="1" applyFont="1" applyFill="1" applyBorder="1">
      <alignment/>
      <protection/>
    </xf>
    <xf numFmtId="4" fontId="41" fillId="0" borderId="0" xfId="18" applyNumberFormat="1" applyFont="1" applyFill="1" applyBorder="1">
      <alignment/>
      <protection/>
    </xf>
    <xf numFmtId="4" fontId="33" fillId="0" borderId="0" xfId="18" applyNumberFormat="1" applyFont="1" applyFill="1" applyBorder="1">
      <alignment/>
      <protection/>
    </xf>
    <xf numFmtId="4" fontId="33" fillId="0" borderId="0" xfId="18" applyNumberFormat="1" applyFont="1" applyFill="1" applyBorder="1">
      <alignment/>
      <protection/>
    </xf>
    <xf numFmtId="4" fontId="2" fillId="0" borderId="0" xfId="18" applyNumberFormat="1" applyFont="1" applyFill="1" applyBorder="1">
      <alignment/>
      <protection/>
    </xf>
    <xf numFmtId="4" fontId="5" fillId="0" borderId="0" xfId="18" applyNumberFormat="1" applyFont="1" applyFill="1" applyBorder="1">
      <alignment/>
      <protection/>
    </xf>
    <xf numFmtId="4" fontId="38" fillId="0" borderId="0" xfId="18" applyNumberFormat="1" applyFont="1" applyFill="1" applyBorder="1">
      <alignment/>
      <protection/>
    </xf>
    <xf numFmtId="4" fontId="52" fillId="0" borderId="0" xfId="18" applyNumberFormat="1" applyFont="1" applyFill="1" applyBorder="1">
      <alignment/>
      <protection/>
    </xf>
    <xf numFmtId="4" fontId="23" fillId="0" borderId="0" xfId="18" applyNumberFormat="1" applyFont="1" applyFill="1" applyBorder="1">
      <alignment/>
      <protection/>
    </xf>
    <xf numFmtId="4" fontId="42" fillId="0" borderId="0" xfId="18" applyNumberFormat="1" applyFont="1" applyFill="1" applyBorder="1">
      <alignment/>
      <protection/>
    </xf>
    <xf numFmtId="4" fontId="43" fillId="0" borderId="0" xfId="18" applyNumberFormat="1" applyFont="1" applyFill="1" applyBorder="1">
      <alignment/>
      <protection/>
    </xf>
    <xf numFmtId="4" fontId="27" fillId="0" borderId="0" xfId="18" applyNumberFormat="1" applyFont="1" applyFill="1" applyBorder="1">
      <alignment/>
      <protection/>
    </xf>
    <xf numFmtId="4" fontId="23" fillId="0" borderId="0" xfId="18" applyNumberFormat="1" applyFont="1" applyFill="1" applyBorder="1" applyAlignment="1">
      <alignment vertical="center"/>
      <protection/>
    </xf>
    <xf numFmtId="4" fontId="22" fillId="0" borderId="0" xfId="18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4" fontId="24" fillId="0" borderId="0" xfId="18" applyNumberFormat="1" applyFont="1" applyFill="1" applyBorder="1">
      <alignment/>
      <protection/>
    </xf>
    <xf numFmtId="4" fontId="34" fillId="0" borderId="0" xfId="18" applyNumberFormat="1" applyFont="1" applyFill="1" applyBorder="1" applyAlignment="1">
      <alignment vertical="center"/>
      <protection/>
    </xf>
    <xf numFmtId="4" fontId="39" fillId="0" borderId="0" xfId="18" applyNumberFormat="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4" fontId="40" fillId="0" borderId="0" xfId="18" applyNumberFormat="1" applyFont="1" applyFill="1" applyBorder="1" applyAlignment="1">
      <alignment vertical="center"/>
      <protection/>
    </xf>
    <xf numFmtId="4" fontId="20" fillId="0" borderId="0" xfId="18" applyNumberFormat="1" applyFont="1" applyFill="1" applyBorder="1" applyAlignment="1">
      <alignment vertical="center"/>
      <protection/>
    </xf>
    <xf numFmtId="4" fontId="37" fillId="0" borderId="0" xfId="18" applyNumberFormat="1" applyFont="1" applyFill="1" applyBorder="1" applyAlignment="1">
      <alignment vertical="center"/>
      <protection/>
    </xf>
    <xf numFmtId="4" fontId="21" fillId="0" borderId="0" xfId="18" applyNumberFormat="1" applyFont="1" applyFill="1" applyBorder="1" applyAlignment="1">
      <alignment vertical="center"/>
      <protection/>
    </xf>
    <xf numFmtId="4" fontId="3" fillId="0" borderId="0" xfId="18" applyNumberFormat="1" applyFont="1" applyFill="1" applyBorder="1">
      <alignment/>
      <protection/>
    </xf>
    <xf numFmtId="0" fontId="34" fillId="0" borderId="0" xfId="0" applyFont="1" applyFill="1" applyBorder="1" applyAlignment="1">
      <alignment/>
    </xf>
    <xf numFmtId="0" fontId="33" fillId="0" borderId="0" xfId="18" applyFont="1" applyFill="1" applyBorder="1">
      <alignment/>
      <protection/>
    </xf>
    <xf numFmtId="4" fontId="50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vertical="center" wrapText="1"/>
    </xf>
    <xf numFmtId="4" fontId="57" fillId="0" borderId="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29" fillId="0" borderId="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5" xfId="18" applyFont="1" applyFill="1" applyBorder="1" applyAlignment="1">
      <alignment vertical="center" wrapText="1"/>
      <protection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4" fillId="0" borderId="1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Hyperlink" xfId="17"/>
    <cellStyle name="Normalny_Arkusz5" xfId="18"/>
    <cellStyle name="Normalny_Arkusz8" xfId="19"/>
    <cellStyle name="Normalny_Tabela nr 7" xfId="20"/>
    <cellStyle name="Normalny_tabela nr 8" xfId="21"/>
    <cellStyle name="Normalny_Uch.RMK luty" xfId="22"/>
    <cellStyle name="Normalny_Uch.RMK marzec" xfId="23"/>
    <cellStyle name="Normalny_ZPMK luty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2"/>
  <sheetViews>
    <sheetView tabSelected="1" zoomScale="120" zoomScaleNormal="120" workbookViewId="0" topLeftCell="A1">
      <selection activeCell="D330" sqref="D330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8515625" style="2" customWidth="1"/>
    <col min="6" max="6" width="15.57421875" style="2" customWidth="1"/>
    <col min="7" max="7" width="15.140625" style="2" customWidth="1"/>
    <col min="8" max="8" width="19.8515625" style="24" customWidth="1"/>
    <col min="9" max="9" width="21.140625" style="665" customWidth="1"/>
    <col min="10" max="10" width="17.140625" style="666" customWidth="1"/>
    <col min="11" max="11" width="14.8515625" style="665" customWidth="1"/>
    <col min="12" max="12" width="15.140625" style="665" customWidth="1"/>
    <col min="13" max="13" width="15.140625" style="650" customWidth="1"/>
    <col min="14" max="14" width="12.140625" style="650" customWidth="1"/>
    <col min="15" max="15" width="15.8515625" style="650" customWidth="1"/>
    <col min="16" max="30" width="9.140625" style="650" customWidth="1"/>
    <col min="31" max="16384" width="9.140625" style="2" customWidth="1"/>
  </cols>
  <sheetData>
    <row r="1" spans="1:30" s="36" customFormat="1" ht="18.75" customHeight="1">
      <c r="A1" s="47" t="s">
        <v>69</v>
      </c>
      <c r="B1" s="48"/>
      <c r="C1" s="49"/>
      <c r="D1" s="5"/>
      <c r="E1" s="5"/>
      <c r="F1" s="5"/>
      <c r="G1" s="176" t="s">
        <v>412</v>
      </c>
      <c r="H1" s="161"/>
      <c r="I1" s="641"/>
      <c r="J1" s="642"/>
      <c r="K1" s="641"/>
      <c r="L1" s="641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379"/>
      <c r="AA1" s="379"/>
      <c r="AB1" s="379"/>
      <c r="AC1" s="379"/>
      <c r="AD1" s="379"/>
    </row>
    <row r="2" spans="1:30" s="36" customFormat="1" ht="18.75" customHeight="1">
      <c r="A2" s="47" t="s">
        <v>17</v>
      </c>
      <c r="B2" s="48"/>
      <c r="C2" s="49"/>
      <c r="D2" s="5"/>
      <c r="E2" s="5"/>
      <c r="F2" s="5"/>
      <c r="G2" s="42"/>
      <c r="H2" s="184" t="s">
        <v>413</v>
      </c>
      <c r="I2" s="641"/>
      <c r="J2" s="642"/>
      <c r="K2" s="641"/>
      <c r="L2" s="641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379"/>
      <c r="AA2" s="379"/>
      <c r="AB2" s="379"/>
      <c r="AC2" s="379"/>
      <c r="AD2" s="379"/>
    </row>
    <row r="3" spans="1:30" s="36" customFormat="1" ht="18" customHeight="1">
      <c r="A3" s="47" t="s">
        <v>257</v>
      </c>
      <c r="B3" s="48"/>
      <c r="C3" s="49"/>
      <c r="D3" s="5"/>
      <c r="E3" s="5"/>
      <c r="F3" s="5"/>
      <c r="G3" s="42"/>
      <c r="H3" s="44"/>
      <c r="I3" s="641"/>
      <c r="J3" s="642"/>
      <c r="K3" s="644"/>
      <c r="L3" s="642"/>
      <c r="M3" s="645"/>
      <c r="N3" s="643"/>
      <c r="O3" s="646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379"/>
      <c r="AA3" s="379"/>
      <c r="AB3" s="379"/>
      <c r="AC3" s="379"/>
      <c r="AD3" s="379"/>
    </row>
    <row r="4" spans="1:30" s="36" customFormat="1" ht="12.75" customHeight="1">
      <c r="A4" s="41"/>
      <c r="B4" s="42"/>
      <c r="C4" s="43"/>
      <c r="D4" s="42"/>
      <c r="E4" s="42"/>
      <c r="F4" s="42"/>
      <c r="G4" s="42"/>
      <c r="H4" s="44"/>
      <c r="I4" s="641"/>
      <c r="J4" s="646"/>
      <c r="K4" s="641"/>
      <c r="L4" s="641"/>
      <c r="M4" s="646"/>
      <c r="N4" s="646"/>
      <c r="O4" s="646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379"/>
      <c r="AA4" s="379"/>
      <c r="AB4" s="379"/>
      <c r="AC4" s="379"/>
      <c r="AD4" s="379"/>
    </row>
    <row r="5" spans="1:25" ht="12.75" customHeight="1">
      <c r="A5" s="23"/>
      <c r="B5" s="5"/>
      <c r="C5" s="6"/>
      <c r="D5" s="5"/>
      <c r="E5" s="5"/>
      <c r="F5" s="5"/>
      <c r="G5" s="5"/>
      <c r="H5" s="7"/>
      <c r="I5" s="647"/>
      <c r="J5" s="648"/>
      <c r="K5" s="647"/>
      <c r="L5" s="647"/>
      <c r="M5" s="648"/>
      <c r="N5" s="648"/>
      <c r="O5" s="646"/>
      <c r="P5" s="649"/>
      <c r="Q5" s="649"/>
      <c r="R5" s="649"/>
      <c r="S5" s="649"/>
      <c r="T5" s="649"/>
      <c r="U5" s="649"/>
      <c r="V5" s="649"/>
      <c r="W5" s="649"/>
      <c r="X5" s="649"/>
      <c r="Y5" s="649"/>
    </row>
    <row r="6" spans="1:25" ht="22.5" customHeight="1">
      <c r="A6" s="23" t="s">
        <v>59</v>
      </c>
      <c r="B6" s="5"/>
      <c r="C6" s="6"/>
      <c r="D6" s="5"/>
      <c r="E6" s="5"/>
      <c r="F6" s="5"/>
      <c r="G6" s="5"/>
      <c r="H6" s="7"/>
      <c r="I6" s="647"/>
      <c r="J6" s="644"/>
      <c r="K6" s="651"/>
      <c r="L6" s="651"/>
      <c r="M6" s="648"/>
      <c r="N6" s="648"/>
      <c r="O6" s="648"/>
      <c r="P6" s="649"/>
      <c r="Q6" s="649"/>
      <c r="R6" s="649"/>
      <c r="S6" s="649"/>
      <c r="T6" s="649"/>
      <c r="U6" s="649"/>
      <c r="V6" s="649"/>
      <c r="W6" s="649"/>
      <c r="X6" s="649"/>
      <c r="Y6" s="649"/>
    </row>
    <row r="7" spans="1:25" ht="15" customHeight="1">
      <c r="A7" s="23"/>
      <c r="B7" s="5"/>
      <c r="C7" s="6"/>
      <c r="D7" s="5"/>
      <c r="E7" s="5"/>
      <c r="F7" s="5"/>
      <c r="G7" s="5"/>
      <c r="H7" s="7"/>
      <c r="I7" s="647"/>
      <c r="J7" s="644"/>
      <c r="K7" s="652"/>
      <c r="L7" s="647"/>
      <c r="M7" s="649"/>
      <c r="N7" s="649"/>
      <c r="O7" s="648"/>
      <c r="P7" s="649"/>
      <c r="Q7" s="649"/>
      <c r="R7" s="649"/>
      <c r="S7" s="649"/>
      <c r="T7" s="649"/>
      <c r="U7" s="649"/>
      <c r="V7" s="649"/>
      <c r="W7" s="649"/>
      <c r="X7" s="649"/>
      <c r="Y7" s="649"/>
    </row>
    <row r="8" spans="1:25" ht="18" customHeight="1">
      <c r="A8" s="5"/>
      <c r="B8" s="5"/>
      <c r="C8" s="6"/>
      <c r="D8" s="5"/>
      <c r="E8" s="5"/>
      <c r="F8" s="5"/>
      <c r="G8" s="5"/>
      <c r="H8" s="7"/>
      <c r="I8" s="647"/>
      <c r="J8" s="644"/>
      <c r="K8" s="653"/>
      <c r="L8" s="647"/>
      <c r="M8" s="649"/>
      <c r="N8" s="649"/>
      <c r="O8" s="648"/>
      <c r="P8" s="649"/>
      <c r="Q8" s="649"/>
      <c r="R8" s="649"/>
      <c r="S8" s="649"/>
      <c r="T8" s="649"/>
      <c r="U8" s="649"/>
      <c r="V8" s="649"/>
      <c r="W8" s="649"/>
      <c r="X8" s="649"/>
      <c r="Y8" s="649"/>
    </row>
    <row r="9" spans="1:25" ht="16.5" customHeight="1">
      <c r="A9" s="50" t="s">
        <v>18</v>
      </c>
      <c r="B9" s="48"/>
      <c r="C9" s="49"/>
      <c r="D9" s="5"/>
      <c r="E9" s="5"/>
      <c r="F9" s="5"/>
      <c r="G9" s="5"/>
      <c r="H9" s="7"/>
      <c r="I9" s="647"/>
      <c r="J9" s="644"/>
      <c r="K9" s="647"/>
      <c r="L9" s="647"/>
      <c r="M9" s="649"/>
      <c r="N9" s="649"/>
      <c r="O9" s="648"/>
      <c r="P9" s="649"/>
      <c r="Q9" s="649"/>
      <c r="R9" s="649"/>
      <c r="S9" s="649"/>
      <c r="T9" s="649"/>
      <c r="U9" s="649"/>
      <c r="V9" s="649"/>
      <c r="W9" s="649"/>
      <c r="X9" s="649"/>
      <c r="Y9" s="649"/>
    </row>
    <row r="10" spans="1:25" ht="14.25" customHeight="1">
      <c r="A10" s="50" t="s">
        <v>81</v>
      </c>
      <c r="B10" s="48"/>
      <c r="C10" s="49"/>
      <c r="D10" s="5"/>
      <c r="E10" s="5"/>
      <c r="F10" s="5"/>
      <c r="G10" s="5"/>
      <c r="H10" s="7"/>
      <c r="I10" s="647"/>
      <c r="J10" s="646"/>
      <c r="K10" s="647"/>
      <c r="L10" s="647"/>
      <c r="M10" s="648"/>
      <c r="N10" s="646"/>
      <c r="O10" s="648"/>
      <c r="P10" s="649"/>
      <c r="Q10" s="649"/>
      <c r="R10" s="649"/>
      <c r="S10" s="649"/>
      <c r="T10" s="649"/>
      <c r="U10" s="649"/>
      <c r="V10" s="649"/>
      <c r="W10" s="649"/>
      <c r="X10" s="649"/>
      <c r="Y10" s="649"/>
    </row>
    <row r="11" spans="1:25" ht="16.5" customHeight="1">
      <c r="A11" s="50" t="s">
        <v>57</v>
      </c>
      <c r="B11" s="48"/>
      <c r="C11" s="49"/>
      <c r="D11" s="5"/>
      <c r="E11" s="5"/>
      <c r="F11" s="5"/>
      <c r="G11" s="5"/>
      <c r="H11" s="7"/>
      <c r="I11" s="647"/>
      <c r="J11" s="648"/>
      <c r="K11" s="647"/>
      <c r="L11" s="647"/>
      <c r="M11" s="648"/>
      <c r="N11" s="648"/>
      <c r="O11" s="648"/>
      <c r="P11" s="649"/>
      <c r="Q11" s="649"/>
      <c r="R11" s="649"/>
      <c r="S11" s="649"/>
      <c r="T11" s="649"/>
      <c r="U11" s="649"/>
      <c r="V11" s="649"/>
      <c r="W11" s="649"/>
      <c r="X11" s="649"/>
      <c r="Y11" s="649"/>
    </row>
    <row r="12" spans="1:25" ht="14.25" customHeight="1">
      <c r="A12" s="50"/>
      <c r="B12" s="48"/>
      <c r="C12" s="49"/>
      <c r="D12" s="5"/>
      <c r="E12" s="5"/>
      <c r="F12" s="5"/>
      <c r="G12" s="5"/>
      <c r="H12" s="7"/>
      <c r="I12" s="647"/>
      <c r="J12" s="644"/>
      <c r="K12" s="651"/>
      <c r="L12" s="651"/>
      <c r="M12" s="651"/>
      <c r="N12" s="651"/>
      <c r="O12" s="651"/>
      <c r="P12" s="649"/>
      <c r="Q12" s="649"/>
      <c r="R12" s="649"/>
      <c r="S12" s="649"/>
      <c r="T12" s="649"/>
      <c r="U12" s="649"/>
      <c r="V12" s="649"/>
      <c r="W12" s="649"/>
      <c r="X12" s="649"/>
      <c r="Y12" s="649"/>
    </row>
    <row r="13" spans="1:25" ht="15" customHeight="1">
      <c r="A13" s="40"/>
      <c r="B13" s="32"/>
      <c r="C13" s="16"/>
      <c r="D13" s="16"/>
      <c r="E13" s="5"/>
      <c r="F13" s="5"/>
      <c r="G13" s="5"/>
      <c r="H13" s="7"/>
      <c r="I13" s="647"/>
      <c r="J13" s="644"/>
      <c r="K13" s="652"/>
      <c r="L13" s="647"/>
      <c r="M13" s="649"/>
      <c r="N13" s="649"/>
      <c r="O13" s="654"/>
      <c r="P13" s="649"/>
      <c r="Q13" s="649"/>
      <c r="R13" s="649"/>
      <c r="S13" s="649"/>
      <c r="T13" s="649"/>
      <c r="U13" s="649"/>
      <c r="V13" s="649"/>
      <c r="W13" s="649"/>
      <c r="X13" s="649"/>
      <c r="Y13" s="649"/>
    </row>
    <row r="14" spans="1:30" s="28" customFormat="1" ht="15.75">
      <c r="A14" s="8"/>
      <c r="B14" s="8"/>
      <c r="C14" s="31"/>
      <c r="D14" s="8"/>
      <c r="E14" s="31" t="s">
        <v>4</v>
      </c>
      <c r="F14" s="8"/>
      <c r="G14" s="8"/>
      <c r="H14" s="9"/>
      <c r="I14" s="655"/>
      <c r="J14" s="655"/>
      <c r="K14" s="656"/>
      <c r="L14" s="655"/>
      <c r="M14" s="657"/>
      <c r="N14" s="658"/>
      <c r="O14" s="659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1"/>
      <c r="AA14" s="661"/>
      <c r="AB14" s="661"/>
      <c r="AC14" s="661"/>
      <c r="AD14" s="661"/>
    </row>
    <row r="15" spans="1:30" s="28" customFormat="1" ht="15.75">
      <c r="A15" s="8"/>
      <c r="B15" s="8"/>
      <c r="C15" s="31"/>
      <c r="D15" s="8"/>
      <c r="E15" s="31"/>
      <c r="F15" s="8"/>
      <c r="G15" s="8"/>
      <c r="H15" s="9"/>
      <c r="I15" s="655"/>
      <c r="J15" s="655"/>
      <c r="K15" s="656"/>
      <c r="L15" s="655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1"/>
      <c r="AA15" s="661"/>
      <c r="AB15" s="661"/>
      <c r="AC15" s="661"/>
      <c r="AD15" s="661"/>
    </row>
    <row r="16" spans="1:25" ht="18.75">
      <c r="A16" s="207" t="s">
        <v>60</v>
      </c>
      <c r="B16" s="45"/>
      <c r="C16" s="45"/>
      <c r="D16" s="45"/>
      <c r="E16" s="31"/>
      <c r="F16" s="5"/>
      <c r="G16" s="5"/>
      <c r="H16" s="7"/>
      <c r="I16" s="662"/>
      <c r="J16" s="655"/>
      <c r="K16" s="663"/>
      <c r="L16" s="663"/>
      <c r="M16" s="664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</row>
    <row r="17" spans="1:25" ht="18.75">
      <c r="A17" s="208" t="s">
        <v>63</v>
      </c>
      <c r="B17" s="45"/>
      <c r="C17" s="45"/>
      <c r="D17" s="45"/>
      <c r="E17" s="31"/>
      <c r="F17" s="5"/>
      <c r="G17" s="5"/>
      <c r="H17" s="7"/>
      <c r="I17" s="663"/>
      <c r="J17" s="655"/>
      <c r="K17" s="663"/>
      <c r="L17" s="663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</row>
    <row r="18" spans="1:25" ht="18.75">
      <c r="A18" s="209" t="s">
        <v>64</v>
      </c>
      <c r="B18" s="8"/>
      <c r="C18" s="210"/>
      <c r="D18" s="8"/>
      <c r="E18" s="31"/>
      <c r="F18" s="8"/>
      <c r="G18" s="5"/>
      <c r="H18" s="7"/>
      <c r="J18" s="658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</row>
    <row r="19" spans="1:25" ht="18.75">
      <c r="A19" s="37" t="s">
        <v>77</v>
      </c>
      <c r="B19" s="204"/>
      <c r="C19" s="205"/>
      <c r="D19" s="206"/>
      <c r="E19" s="206"/>
      <c r="F19" s="8"/>
      <c r="G19" s="5"/>
      <c r="H19" s="7"/>
      <c r="J19" s="658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</row>
    <row r="20" spans="1:25" ht="18.75">
      <c r="A20" s="211" t="s">
        <v>72</v>
      </c>
      <c r="B20" s="32"/>
      <c r="C20" s="16"/>
      <c r="D20" s="16"/>
      <c r="E20" s="5"/>
      <c r="F20" s="5"/>
      <c r="G20" s="5"/>
      <c r="H20" s="7"/>
      <c r="J20" s="658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</row>
    <row r="21" spans="1:25" ht="15.75">
      <c r="A21" s="212" t="s">
        <v>78</v>
      </c>
      <c r="B21" s="32"/>
      <c r="C21" s="16"/>
      <c r="D21" s="16"/>
      <c r="E21" s="5"/>
      <c r="F21" s="8"/>
      <c r="H21" s="1"/>
      <c r="J21" s="658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</row>
    <row r="22" spans="1:25" ht="15.75">
      <c r="A22" s="211" t="s">
        <v>86</v>
      </c>
      <c r="B22" s="32"/>
      <c r="C22" s="16"/>
      <c r="D22" s="16"/>
      <c r="E22" s="5"/>
      <c r="F22" s="8"/>
      <c r="H22" s="1"/>
      <c r="J22" s="658"/>
      <c r="M22" s="649"/>
      <c r="N22" s="649"/>
      <c r="O22" s="649"/>
      <c r="P22" s="649"/>
      <c r="Q22" s="649"/>
      <c r="R22" s="649"/>
      <c r="S22" s="649"/>
      <c r="T22" s="649"/>
      <c r="U22" s="649"/>
      <c r="V22" s="649"/>
      <c r="W22" s="649"/>
      <c r="X22" s="649"/>
      <c r="Y22" s="649"/>
    </row>
    <row r="23" spans="1:25" ht="15" customHeight="1">
      <c r="A23" s="28" t="s">
        <v>258</v>
      </c>
      <c r="I23" s="654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</row>
    <row r="24" spans="1:25" ht="15" customHeight="1">
      <c r="A24" s="28" t="s">
        <v>259</v>
      </c>
      <c r="B24" s="32"/>
      <c r="C24" s="16"/>
      <c r="D24" s="16"/>
      <c r="E24" s="5"/>
      <c r="I24" s="654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</row>
    <row r="25" spans="9:25" ht="15" customHeight="1">
      <c r="I25" s="654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</row>
    <row r="26" spans="9:25" ht="15" customHeight="1">
      <c r="I26" s="654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</row>
    <row r="27" spans="1:25" ht="18.75">
      <c r="A27" s="52" t="s">
        <v>19</v>
      </c>
      <c r="B27" s="51"/>
      <c r="C27" s="51"/>
      <c r="I27" s="667"/>
      <c r="J27" s="658"/>
      <c r="K27" s="654"/>
      <c r="L27" s="664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</row>
    <row r="28" spans="1:25" ht="15.75">
      <c r="A28" s="53"/>
      <c r="B28" s="54"/>
      <c r="C28" s="54"/>
      <c r="D28" s="26"/>
      <c r="E28" s="26"/>
      <c r="F28" s="55"/>
      <c r="H28" s="55"/>
      <c r="I28" s="668"/>
      <c r="K28" s="654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</row>
    <row r="29" spans="1:25" ht="15.75">
      <c r="A29" s="53" t="s">
        <v>20</v>
      </c>
      <c r="B29" s="54"/>
      <c r="C29" s="54"/>
      <c r="D29" s="26"/>
      <c r="E29" s="26"/>
      <c r="F29" s="55"/>
      <c r="H29" s="55">
        <f>H33+H48</f>
        <v>408400367.14000005</v>
      </c>
      <c r="I29" s="668"/>
      <c r="K29" s="654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</row>
    <row r="30" spans="1:25" ht="15.75">
      <c r="A30" s="53" t="s">
        <v>21</v>
      </c>
      <c r="B30" s="54"/>
      <c r="C30" s="54"/>
      <c r="D30" s="26"/>
      <c r="E30" s="26"/>
      <c r="F30" s="55"/>
      <c r="H30" s="55">
        <f>H34+H49</f>
        <v>408612266.17</v>
      </c>
      <c r="I30" s="669"/>
      <c r="J30" s="670"/>
      <c r="K30" s="654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</row>
    <row r="31" spans="1:25" ht="15.75">
      <c r="A31" s="56" t="s">
        <v>22</v>
      </c>
      <c r="B31" s="57"/>
      <c r="C31" s="57"/>
      <c r="D31" s="26"/>
      <c r="E31" s="26"/>
      <c r="F31" s="55"/>
      <c r="H31" s="55"/>
      <c r="I31" s="669"/>
      <c r="K31" s="654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</row>
    <row r="32" spans="1:25" ht="15.75">
      <c r="A32" s="56"/>
      <c r="B32" s="57"/>
      <c r="C32" s="57"/>
      <c r="D32" s="26"/>
      <c r="E32" s="26"/>
      <c r="F32" s="55"/>
      <c r="H32" s="55"/>
      <c r="I32" s="669"/>
      <c r="K32" s="654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</row>
    <row r="33" spans="1:25" ht="15.75">
      <c r="A33" s="53" t="s">
        <v>53</v>
      </c>
      <c r="B33" s="54"/>
      <c r="C33" s="54"/>
      <c r="D33" s="58"/>
      <c r="E33" s="26"/>
      <c r="F33" s="1"/>
      <c r="H33" s="55">
        <f>H36+H44</f>
        <v>297652575.59000003</v>
      </c>
      <c r="I33" s="669"/>
      <c r="K33" s="654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</row>
    <row r="34" spans="1:25" ht="15.75">
      <c r="A34" s="53" t="s">
        <v>21</v>
      </c>
      <c r="B34" s="54"/>
      <c r="C34" s="54"/>
      <c r="D34" s="58"/>
      <c r="E34" s="26"/>
      <c r="F34" s="1"/>
      <c r="H34" s="55">
        <f>H33-D77+F77</f>
        <v>297840423.62</v>
      </c>
      <c r="I34" s="669"/>
      <c r="J34" s="671"/>
      <c r="K34" s="654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</row>
    <row r="35" spans="1:11" ht="15.75">
      <c r="A35" s="56"/>
      <c r="B35" s="51" t="s">
        <v>23</v>
      </c>
      <c r="C35" s="57"/>
      <c r="D35" s="26"/>
      <c r="E35" s="26"/>
      <c r="F35" s="1"/>
      <c r="H35" s="55"/>
      <c r="I35" s="669"/>
      <c r="J35" s="671"/>
      <c r="K35" s="654"/>
    </row>
    <row r="36" spans="1:11" ht="15.75">
      <c r="A36" s="59" t="s">
        <v>24</v>
      </c>
      <c r="B36" s="54"/>
      <c r="C36" s="54"/>
      <c r="D36" s="26"/>
      <c r="E36" s="26"/>
      <c r="F36" s="1"/>
      <c r="H36" s="55">
        <v>276255621.49</v>
      </c>
      <c r="I36" s="669"/>
      <c r="K36" s="654"/>
    </row>
    <row r="37" spans="1:11" ht="15.75">
      <c r="A37" s="59" t="s">
        <v>21</v>
      </c>
      <c r="B37" s="54"/>
      <c r="C37" s="54"/>
      <c r="D37" s="26"/>
      <c r="E37" s="26"/>
      <c r="F37" s="1"/>
      <c r="H37" s="55">
        <f>H36-D77+F77-F69</f>
        <v>276272589.52</v>
      </c>
      <c r="I37" s="669"/>
      <c r="K37" s="654"/>
    </row>
    <row r="38" spans="1:11" ht="15.75">
      <c r="A38" s="59"/>
      <c r="B38" s="57" t="s">
        <v>2</v>
      </c>
      <c r="C38" s="54"/>
      <c r="D38" s="26"/>
      <c r="E38" s="26"/>
      <c r="F38" s="1"/>
      <c r="H38" s="55"/>
      <c r="I38" s="669"/>
      <c r="K38" s="654"/>
    </row>
    <row r="39" spans="1:11" ht="15.75">
      <c r="A39" s="59"/>
      <c r="B39" s="159" t="s">
        <v>83</v>
      </c>
      <c r="C39" s="54"/>
      <c r="D39" s="26"/>
      <c r="E39" s="26"/>
      <c r="F39" s="1"/>
      <c r="H39" s="1"/>
      <c r="I39" s="669"/>
      <c r="K39" s="654"/>
    </row>
    <row r="40" spans="1:11" ht="15.75">
      <c r="A40" s="59"/>
      <c r="B40" s="159" t="s">
        <v>68</v>
      </c>
      <c r="C40" s="57"/>
      <c r="D40" s="26"/>
      <c r="E40" s="26"/>
      <c r="F40" s="1"/>
      <c r="H40" s="1">
        <v>1625113.64</v>
      </c>
      <c r="I40" s="669"/>
      <c r="K40" s="654"/>
    </row>
    <row r="41" spans="1:11" ht="15.75">
      <c r="A41" s="59"/>
      <c r="B41" s="159" t="s">
        <v>25</v>
      </c>
      <c r="C41" s="60"/>
      <c r="D41" s="26"/>
      <c r="E41" s="26"/>
      <c r="F41" s="1"/>
      <c r="H41" s="1">
        <f>H40-D76+F76</f>
        <v>1497091.97</v>
      </c>
      <c r="I41" s="669"/>
      <c r="K41" s="654"/>
    </row>
    <row r="42" spans="1:11" ht="15.75">
      <c r="A42" s="59"/>
      <c r="B42" s="54"/>
      <c r="C42" s="54"/>
      <c r="D42" s="26"/>
      <c r="E42" s="26"/>
      <c r="F42" s="1"/>
      <c r="H42" s="55"/>
      <c r="I42" s="669"/>
      <c r="K42" s="654"/>
    </row>
    <row r="43" spans="1:11" ht="15.75">
      <c r="A43" s="59"/>
      <c r="B43" s="54"/>
      <c r="C43" s="54"/>
      <c r="D43" s="26"/>
      <c r="E43" s="26"/>
      <c r="F43" s="1"/>
      <c r="H43" s="55"/>
      <c r="I43" s="669"/>
      <c r="K43" s="654"/>
    </row>
    <row r="44" spans="1:11" ht="15.75">
      <c r="A44" s="59" t="s">
        <v>82</v>
      </c>
      <c r="B44" s="54"/>
      <c r="C44" s="54"/>
      <c r="D44" s="26"/>
      <c r="E44" s="26"/>
      <c r="F44" s="1"/>
      <c r="H44" s="55">
        <v>21396954.1</v>
      </c>
      <c r="I44" s="669"/>
      <c r="K44" s="654"/>
    </row>
    <row r="45" spans="1:11" ht="15.75">
      <c r="A45" s="59" t="s">
        <v>21</v>
      </c>
      <c r="B45" s="54"/>
      <c r="C45" s="54"/>
      <c r="D45" s="26"/>
      <c r="E45" s="26"/>
      <c r="F45" s="1"/>
      <c r="H45" s="55">
        <f>H44+F69</f>
        <v>21567834.1</v>
      </c>
      <c r="I45" s="669"/>
      <c r="K45" s="654"/>
    </row>
    <row r="46" spans="1:11" ht="15.75">
      <c r="A46" s="59"/>
      <c r="B46" s="54"/>
      <c r="C46" s="54"/>
      <c r="D46" s="26"/>
      <c r="E46" s="26"/>
      <c r="F46" s="1"/>
      <c r="H46" s="55"/>
      <c r="I46" s="669"/>
      <c r="K46" s="654"/>
    </row>
    <row r="47" spans="1:11" ht="15.75">
      <c r="A47" s="59"/>
      <c r="B47" s="60"/>
      <c r="C47" s="54"/>
      <c r="D47" s="26"/>
      <c r="E47" s="26"/>
      <c r="F47" s="1"/>
      <c r="H47" s="1"/>
      <c r="I47" s="667"/>
      <c r="K47" s="654"/>
    </row>
    <row r="48" spans="1:11" ht="15.75">
      <c r="A48" s="53" t="s">
        <v>67</v>
      </c>
      <c r="B48" s="54"/>
      <c r="C48" s="54"/>
      <c r="D48" s="58"/>
      <c r="E48" s="26"/>
      <c r="F48" s="1"/>
      <c r="H48" s="55">
        <v>110747791.55</v>
      </c>
      <c r="I48" s="667"/>
      <c r="K48" s="654"/>
    </row>
    <row r="49" spans="1:11" ht="15.75">
      <c r="A49" s="53" t="s">
        <v>21</v>
      </c>
      <c r="B49" s="54"/>
      <c r="C49" s="54"/>
      <c r="D49" s="58"/>
      <c r="E49" s="26"/>
      <c r="F49" s="1"/>
      <c r="H49" s="55">
        <f>H48-D91+F91</f>
        <v>110771842.55</v>
      </c>
      <c r="I49" s="667"/>
      <c r="K49" s="654"/>
    </row>
    <row r="50" spans="1:11" ht="15.75">
      <c r="A50" s="56"/>
      <c r="B50" s="51" t="s">
        <v>23</v>
      </c>
      <c r="C50" s="57"/>
      <c r="D50" s="26"/>
      <c r="E50" s="26"/>
      <c r="F50" s="1"/>
      <c r="H50" s="55"/>
      <c r="I50" s="667"/>
      <c r="K50" s="654"/>
    </row>
    <row r="51" spans="1:11" ht="15.75">
      <c r="A51" s="59" t="s">
        <v>24</v>
      </c>
      <c r="B51" s="54"/>
      <c r="C51" s="54"/>
      <c r="D51" s="26"/>
      <c r="E51" s="26"/>
      <c r="F51" s="1"/>
      <c r="H51" s="55">
        <v>110267791.55</v>
      </c>
      <c r="I51" s="667"/>
      <c r="K51" s="654"/>
    </row>
    <row r="52" spans="1:11" ht="15.75">
      <c r="A52" s="59" t="s">
        <v>21</v>
      </c>
      <c r="B52" s="54"/>
      <c r="C52" s="54"/>
      <c r="D52" s="26"/>
      <c r="E52" s="26"/>
      <c r="F52" s="1"/>
      <c r="H52" s="55">
        <f>H51-D91+F91</f>
        <v>110291842.55</v>
      </c>
      <c r="I52" s="667"/>
      <c r="K52" s="654"/>
    </row>
    <row r="53" spans="1:11" ht="15.75">
      <c r="A53" s="59"/>
      <c r="B53" s="57" t="s">
        <v>2</v>
      </c>
      <c r="C53" s="54"/>
      <c r="D53" s="26"/>
      <c r="E53" s="26"/>
      <c r="F53" s="1"/>
      <c r="H53" s="55"/>
      <c r="I53" s="667"/>
      <c r="K53" s="654"/>
    </row>
    <row r="54" spans="1:11" ht="15.75">
      <c r="A54" s="59"/>
      <c r="B54" s="159" t="s">
        <v>79</v>
      </c>
      <c r="C54" s="54"/>
      <c r="D54" s="26"/>
      <c r="E54" s="26"/>
      <c r="F54" s="1"/>
      <c r="H54" s="55"/>
      <c r="I54" s="667"/>
      <c r="K54" s="654"/>
    </row>
    <row r="55" spans="1:11" ht="15.75">
      <c r="A55" s="59"/>
      <c r="B55" s="159" t="s">
        <v>68</v>
      </c>
      <c r="C55" s="57"/>
      <c r="D55" s="26"/>
      <c r="E55" s="26"/>
      <c r="F55" s="1"/>
      <c r="H55" s="1"/>
      <c r="I55" s="667"/>
      <c r="K55" s="654"/>
    </row>
    <row r="56" spans="1:11" ht="15.75">
      <c r="A56" s="59"/>
      <c r="B56" s="54"/>
      <c r="C56" s="54"/>
      <c r="D56" s="26"/>
      <c r="E56" s="26"/>
      <c r="F56" s="1"/>
      <c r="H56" s="55"/>
      <c r="I56" s="667"/>
      <c r="K56" s="654"/>
    </row>
    <row r="57" spans="1:11" ht="15.75">
      <c r="A57" s="59"/>
      <c r="B57" s="60"/>
      <c r="C57" s="54"/>
      <c r="D57" s="26"/>
      <c r="E57" s="26"/>
      <c r="F57" s="1"/>
      <c r="H57" s="1"/>
      <c r="I57" s="667"/>
      <c r="K57" s="654"/>
    </row>
    <row r="58" spans="1:11" ht="15.75">
      <c r="A58" s="59"/>
      <c r="B58" s="60"/>
      <c r="C58" s="54"/>
      <c r="D58" s="26"/>
      <c r="E58" s="26"/>
      <c r="F58" s="1"/>
      <c r="H58" s="1"/>
      <c r="I58" s="667"/>
      <c r="K58" s="654"/>
    </row>
    <row r="59" spans="1:11" ht="19.5">
      <c r="A59" s="63" t="s">
        <v>52</v>
      </c>
      <c r="B59" s="64"/>
      <c r="C59" s="65"/>
      <c r="D59" s="66"/>
      <c r="E59" s="66"/>
      <c r="F59" s="67"/>
      <c r="G59" s="67"/>
      <c r="H59" s="68"/>
      <c r="I59" s="667"/>
      <c r="K59" s="654"/>
    </row>
    <row r="60" spans="1:11" ht="19.5">
      <c r="A60" s="63"/>
      <c r="B60" s="64"/>
      <c r="C60" s="65"/>
      <c r="D60" s="66"/>
      <c r="E60" s="66"/>
      <c r="F60" s="67"/>
      <c r="G60" s="67"/>
      <c r="H60" s="68"/>
      <c r="I60" s="667"/>
      <c r="K60" s="654"/>
    </row>
    <row r="61" spans="1:11" ht="18.75">
      <c r="A61" s="72" t="s">
        <v>51</v>
      </c>
      <c r="B61" s="73"/>
      <c r="C61" s="74"/>
      <c r="D61" s="62"/>
      <c r="E61" s="62"/>
      <c r="F61" s="71"/>
      <c r="G61" s="71"/>
      <c r="I61" s="667"/>
      <c r="K61" s="654"/>
    </row>
    <row r="62" spans="1:11" ht="18.75">
      <c r="A62" s="72"/>
      <c r="B62" s="73"/>
      <c r="C62" s="74"/>
      <c r="D62" s="62"/>
      <c r="E62" s="62"/>
      <c r="F62" s="71"/>
      <c r="G62" s="71"/>
      <c r="I62" s="667"/>
      <c r="K62" s="654"/>
    </row>
    <row r="63" spans="1:11" ht="18.75">
      <c r="A63" s="69"/>
      <c r="B63" s="69"/>
      <c r="C63" s="69"/>
      <c r="D63" s="62"/>
      <c r="E63" s="62"/>
      <c r="F63" s="71"/>
      <c r="G63" s="71"/>
      <c r="I63" s="667"/>
      <c r="K63" s="654"/>
    </row>
    <row r="64" spans="1:11" ht="18.75">
      <c r="A64" s="75"/>
      <c r="B64" s="75"/>
      <c r="C64" s="76"/>
      <c r="D64" s="10" t="s">
        <v>26</v>
      </c>
      <c r="E64" s="11"/>
      <c r="F64" s="10" t="s">
        <v>27</v>
      </c>
      <c r="G64" s="11"/>
      <c r="I64" s="667"/>
      <c r="K64" s="654"/>
    </row>
    <row r="65" spans="1:11" ht="15" customHeight="1">
      <c r="A65" s="77"/>
      <c r="B65" s="77"/>
      <c r="C65" s="78"/>
      <c r="D65" s="12" t="s">
        <v>3</v>
      </c>
      <c r="E65" s="11" t="s">
        <v>2</v>
      </c>
      <c r="F65" s="12" t="s">
        <v>3</v>
      </c>
      <c r="G65" s="11" t="s">
        <v>2</v>
      </c>
      <c r="I65" s="667"/>
      <c r="K65" s="654"/>
    </row>
    <row r="66" spans="1:11" ht="21">
      <c r="A66" s="79" t="s">
        <v>5</v>
      </c>
      <c r="B66" s="79" t="s">
        <v>11</v>
      </c>
      <c r="C66" s="79" t="s">
        <v>6</v>
      </c>
      <c r="D66" s="13" t="s">
        <v>7</v>
      </c>
      <c r="E66" s="14" t="s">
        <v>8</v>
      </c>
      <c r="F66" s="13" t="s">
        <v>7</v>
      </c>
      <c r="G66" s="14" t="s">
        <v>8</v>
      </c>
      <c r="I66" s="667"/>
      <c r="K66" s="654"/>
    </row>
    <row r="67" spans="1:30" s="91" customFormat="1" ht="18.75">
      <c r="A67" s="82" t="s">
        <v>92</v>
      </c>
      <c r="B67" s="118" t="s">
        <v>108</v>
      </c>
      <c r="C67" s="83"/>
      <c r="D67" s="81"/>
      <c r="E67" s="81"/>
      <c r="F67" s="81">
        <f>SUM(F68:F69)</f>
        <v>257879.7</v>
      </c>
      <c r="G67" s="95"/>
      <c r="H67" s="96"/>
      <c r="I67" s="667"/>
      <c r="J67" s="672"/>
      <c r="K67" s="654"/>
      <c r="L67" s="673"/>
      <c r="M67" s="674"/>
      <c r="N67" s="674"/>
      <c r="O67" s="674"/>
      <c r="P67" s="674"/>
      <c r="Q67" s="674"/>
      <c r="R67" s="674"/>
      <c r="S67" s="674"/>
      <c r="T67" s="674"/>
      <c r="U67" s="674"/>
      <c r="V67" s="674"/>
      <c r="W67" s="674"/>
      <c r="X67" s="674"/>
      <c r="Y67" s="674"/>
      <c r="Z67" s="674"/>
      <c r="AA67" s="674"/>
      <c r="AB67" s="674"/>
      <c r="AC67" s="674"/>
      <c r="AD67" s="674"/>
    </row>
    <row r="68" spans="1:11" ht="18.75">
      <c r="A68" s="467"/>
      <c r="B68" s="84"/>
      <c r="C68" s="86" t="s">
        <v>109</v>
      </c>
      <c r="D68" s="87"/>
      <c r="E68" s="87"/>
      <c r="F68" s="87">
        <f>29999.7+57000</f>
        <v>86999.7</v>
      </c>
      <c r="G68" s="219"/>
      <c r="I68" s="675"/>
      <c r="K68" s="676"/>
    </row>
    <row r="69" spans="1:11" ht="18.75">
      <c r="A69" s="220"/>
      <c r="B69" s="97"/>
      <c r="C69" s="85" t="s">
        <v>294</v>
      </c>
      <c r="D69" s="219"/>
      <c r="E69" s="219"/>
      <c r="F69" s="219">
        <v>170880</v>
      </c>
      <c r="G69" s="219"/>
      <c r="I69" s="675"/>
      <c r="K69" s="676"/>
    </row>
    <row r="70" spans="1:30" s="91" customFormat="1" ht="18.75">
      <c r="A70" s="225" t="s">
        <v>95</v>
      </c>
      <c r="B70" s="80"/>
      <c r="C70" s="118"/>
      <c r="D70" s="95"/>
      <c r="E70" s="95"/>
      <c r="F70" s="95">
        <f>F71+F72</f>
        <v>12990</v>
      </c>
      <c r="G70" s="95"/>
      <c r="H70" s="96"/>
      <c r="I70" s="667"/>
      <c r="J70" s="672"/>
      <c r="K70" s="654"/>
      <c r="L70" s="673"/>
      <c r="M70" s="674"/>
      <c r="N70" s="674"/>
      <c r="O70" s="674"/>
      <c r="P70" s="674"/>
      <c r="Q70" s="674"/>
      <c r="R70" s="674"/>
      <c r="S70" s="674"/>
      <c r="T70" s="674"/>
      <c r="U70" s="674"/>
      <c r="V70" s="674"/>
      <c r="W70" s="674"/>
      <c r="X70" s="674"/>
      <c r="Y70" s="674"/>
      <c r="Z70" s="674"/>
      <c r="AA70" s="674"/>
      <c r="AB70" s="674"/>
      <c r="AC70" s="674"/>
      <c r="AD70" s="674"/>
    </row>
    <row r="71" spans="1:11" ht="18.75">
      <c r="A71" s="84"/>
      <c r="B71" s="97" t="s">
        <v>98</v>
      </c>
      <c r="C71" s="85" t="s">
        <v>100</v>
      </c>
      <c r="D71" s="219"/>
      <c r="E71" s="219"/>
      <c r="F71" s="219">
        <f>1500+2500</f>
        <v>4000</v>
      </c>
      <c r="G71" s="219"/>
      <c r="I71" s="675"/>
      <c r="K71" s="676"/>
    </row>
    <row r="72" spans="1:11" ht="18.75">
      <c r="A72" s="88"/>
      <c r="B72" s="162" t="s">
        <v>402</v>
      </c>
      <c r="C72" s="85"/>
      <c r="D72" s="219"/>
      <c r="E72" s="219"/>
      <c r="F72" s="219">
        <f>SUM(F73:F74)</f>
        <v>8990</v>
      </c>
      <c r="G72" s="219"/>
      <c r="I72" s="675"/>
      <c r="K72" s="676"/>
    </row>
    <row r="73" spans="1:11" ht="18.75">
      <c r="A73" s="88"/>
      <c r="B73" s="89"/>
      <c r="C73" s="85" t="s">
        <v>254</v>
      </c>
      <c r="D73" s="219"/>
      <c r="E73" s="219"/>
      <c r="F73" s="219">
        <v>6324</v>
      </c>
      <c r="G73" s="219"/>
      <c r="I73" s="675"/>
      <c r="K73" s="676"/>
    </row>
    <row r="74" spans="1:11" ht="18.75">
      <c r="A74" s="97"/>
      <c r="B74" s="89"/>
      <c r="C74" s="85" t="s">
        <v>256</v>
      </c>
      <c r="D74" s="219"/>
      <c r="E74" s="219"/>
      <c r="F74" s="219">
        <v>2666</v>
      </c>
      <c r="G74" s="219"/>
      <c r="I74" s="675"/>
      <c r="K74" s="676"/>
    </row>
    <row r="75" spans="1:30" s="91" customFormat="1" ht="18.75">
      <c r="A75" s="455" t="s">
        <v>252</v>
      </c>
      <c r="B75" s="80" t="s">
        <v>253</v>
      </c>
      <c r="C75" s="83" t="s">
        <v>254</v>
      </c>
      <c r="D75" s="95"/>
      <c r="E75" s="95"/>
      <c r="F75" s="95">
        <v>45000</v>
      </c>
      <c r="G75" s="95"/>
      <c r="H75" s="96"/>
      <c r="I75" s="667"/>
      <c r="J75" s="672"/>
      <c r="K75" s="654"/>
      <c r="L75" s="673"/>
      <c r="M75" s="674"/>
      <c r="N75" s="674"/>
      <c r="O75" s="674"/>
      <c r="P75" s="674"/>
      <c r="Q75" s="674"/>
      <c r="R75" s="674"/>
      <c r="S75" s="674"/>
      <c r="T75" s="674"/>
      <c r="U75" s="674"/>
      <c r="V75" s="674"/>
      <c r="W75" s="674"/>
      <c r="X75" s="674"/>
      <c r="Y75" s="674"/>
      <c r="Z75" s="674"/>
      <c r="AA75" s="674"/>
      <c r="AB75" s="674"/>
      <c r="AC75" s="674"/>
      <c r="AD75" s="674"/>
    </row>
    <row r="76" spans="1:30" s="91" customFormat="1" ht="18.75">
      <c r="A76" s="228" t="s">
        <v>103</v>
      </c>
      <c r="B76" s="80" t="s">
        <v>104</v>
      </c>
      <c r="C76" s="83" t="s">
        <v>110</v>
      </c>
      <c r="D76" s="95">
        <f>165508.69-37487.02</f>
        <v>128021.67000000001</v>
      </c>
      <c r="E76" s="95"/>
      <c r="F76" s="95"/>
      <c r="G76" s="95"/>
      <c r="H76" s="96"/>
      <c r="I76" s="667"/>
      <c r="J76" s="672"/>
      <c r="K76" s="654"/>
      <c r="L76" s="673"/>
      <c r="M76" s="674"/>
      <c r="N76" s="674"/>
      <c r="O76" s="674"/>
      <c r="P76" s="674"/>
      <c r="Q76" s="674"/>
      <c r="R76" s="674"/>
      <c r="S76" s="674"/>
      <c r="T76" s="674"/>
      <c r="U76" s="674"/>
      <c r="V76" s="674"/>
      <c r="W76" s="674"/>
      <c r="X76" s="674"/>
      <c r="Y76" s="674"/>
      <c r="Z76" s="674"/>
      <c r="AA76" s="674"/>
      <c r="AB76" s="674"/>
      <c r="AC76" s="674"/>
      <c r="AD76" s="674"/>
    </row>
    <row r="77" spans="1:30" s="35" customFormat="1" ht="19.5" customHeight="1">
      <c r="A77" s="217" t="s">
        <v>12</v>
      </c>
      <c r="B77" s="218"/>
      <c r="C77" s="83"/>
      <c r="D77" s="98">
        <f>D67+D70+D75+D76</f>
        <v>128021.67000000001</v>
      </c>
      <c r="E77" s="98">
        <f>E67+E70+E75+E76</f>
        <v>0</v>
      </c>
      <c r="F77" s="98">
        <f>F67+F70+F75+F76</f>
        <v>315869.7</v>
      </c>
      <c r="G77" s="98">
        <f>G67+G70+G75+G76</f>
        <v>0</v>
      </c>
      <c r="H77" s="94"/>
      <c r="I77" s="677"/>
      <c r="J77" s="678"/>
      <c r="K77" s="678"/>
      <c r="L77" s="679"/>
      <c r="M77" s="680"/>
      <c r="N77" s="680"/>
      <c r="O77" s="680"/>
      <c r="P77" s="680"/>
      <c r="Q77" s="680"/>
      <c r="R77" s="680"/>
      <c r="S77" s="680"/>
      <c r="T77" s="680"/>
      <c r="U77" s="680"/>
      <c r="V77" s="680"/>
      <c r="W77" s="680"/>
      <c r="X77" s="680"/>
      <c r="Y77" s="680"/>
      <c r="Z77" s="680"/>
      <c r="AA77" s="680"/>
      <c r="AB77" s="680"/>
      <c r="AC77" s="680"/>
      <c r="AD77" s="680"/>
    </row>
    <row r="78" spans="1:30" s="35" customFormat="1" ht="19.5" customHeight="1">
      <c r="A78" s="92"/>
      <c r="B78" s="93"/>
      <c r="C78" s="93"/>
      <c r="D78" s="94"/>
      <c r="E78" s="94"/>
      <c r="F78" s="94"/>
      <c r="G78" s="94"/>
      <c r="I78" s="677"/>
      <c r="J78" s="679"/>
      <c r="K78" s="678"/>
      <c r="L78" s="679"/>
      <c r="M78" s="680"/>
      <c r="N78" s="680"/>
      <c r="O78" s="680"/>
      <c r="P78" s="680"/>
      <c r="Q78" s="680"/>
      <c r="R78" s="680"/>
      <c r="S78" s="680"/>
      <c r="T78" s="680"/>
      <c r="U78" s="680"/>
      <c r="V78" s="680"/>
      <c r="W78" s="680"/>
      <c r="X78" s="680"/>
      <c r="Y78" s="680"/>
      <c r="Z78" s="680"/>
      <c r="AA78" s="680"/>
      <c r="AB78" s="680"/>
      <c r="AC78" s="680"/>
      <c r="AD78" s="680"/>
    </row>
    <row r="79" spans="1:30" s="35" customFormat="1" ht="19.5" customHeight="1">
      <c r="A79" s="92"/>
      <c r="B79" s="93"/>
      <c r="C79" s="93"/>
      <c r="D79" s="94"/>
      <c r="E79" s="94"/>
      <c r="F79" s="94"/>
      <c r="G79" s="94"/>
      <c r="I79" s="677"/>
      <c r="J79" s="679"/>
      <c r="K79" s="678"/>
      <c r="L79" s="679"/>
      <c r="M79" s="680"/>
      <c r="N79" s="680"/>
      <c r="O79" s="680"/>
      <c r="P79" s="680"/>
      <c r="Q79" s="680"/>
      <c r="R79" s="680"/>
      <c r="S79" s="680"/>
      <c r="T79" s="680"/>
      <c r="U79" s="680"/>
      <c r="V79" s="680"/>
      <c r="W79" s="680"/>
      <c r="X79" s="680"/>
      <c r="Y79" s="680"/>
      <c r="Z79" s="680"/>
      <c r="AA79" s="680"/>
      <c r="AB79" s="680"/>
      <c r="AC79" s="680"/>
      <c r="AD79" s="680"/>
    </row>
    <row r="80" spans="1:30" s="35" customFormat="1" ht="19.5" customHeight="1">
      <c r="A80" s="63" t="s">
        <v>66</v>
      </c>
      <c r="B80" s="64"/>
      <c r="C80" s="65"/>
      <c r="D80" s="66"/>
      <c r="E80" s="66"/>
      <c r="F80" s="67"/>
      <c r="G80" s="67"/>
      <c r="H80" s="68"/>
      <c r="I80" s="677"/>
      <c r="J80" s="679"/>
      <c r="K80" s="678"/>
      <c r="L80" s="679"/>
      <c r="M80" s="680"/>
      <c r="N80" s="680"/>
      <c r="O80" s="680"/>
      <c r="P80" s="680"/>
      <c r="Q80" s="680"/>
      <c r="R80" s="680"/>
      <c r="S80" s="680"/>
      <c r="T80" s="680"/>
      <c r="U80" s="680"/>
      <c r="V80" s="680"/>
      <c r="W80" s="680"/>
      <c r="X80" s="680"/>
      <c r="Y80" s="680"/>
      <c r="Z80" s="680"/>
      <c r="AA80" s="680"/>
      <c r="AB80" s="680"/>
      <c r="AC80" s="680"/>
      <c r="AD80" s="680"/>
    </row>
    <row r="81" spans="1:30" s="35" customFormat="1" ht="19.5" customHeight="1">
      <c r="A81" s="63"/>
      <c r="B81" s="64"/>
      <c r="C81" s="65"/>
      <c r="D81" s="66"/>
      <c r="E81" s="66"/>
      <c r="F81" s="67"/>
      <c r="G81" s="67"/>
      <c r="H81" s="68"/>
      <c r="I81" s="677"/>
      <c r="J81" s="679"/>
      <c r="K81" s="678"/>
      <c r="L81" s="679"/>
      <c r="M81" s="680"/>
      <c r="N81" s="680"/>
      <c r="O81" s="680"/>
      <c r="P81" s="680"/>
      <c r="Q81" s="680"/>
      <c r="R81" s="680"/>
      <c r="S81" s="680"/>
      <c r="T81" s="680"/>
      <c r="U81" s="680"/>
      <c r="V81" s="680"/>
      <c r="W81" s="680"/>
      <c r="X81" s="680"/>
      <c r="Y81" s="680"/>
      <c r="Z81" s="680"/>
      <c r="AA81" s="680"/>
      <c r="AB81" s="680"/>
      <c r="AC81" s="680"/>
      <c r="AD81" s="680"/>
    </row>
    <row r="82" spans="1:30" s="35" customFormat="1" ht="19.5" customHeight="1">
      <c r="A82" s="63"/>
      <c r="B82" s="64"/>
      <c r="C82" s="65"/>
      <c r="D82" s="66"/>
      <c r="E82" s="66"/>
      <c r="F82" s="67"/>
      <c r="G82" s="67"/>
      <c r="H82" s="68"/>
      <c r="I82" s="677"/>
      <c r="J82" s="679"/>
      <c r="K82" s="678"/>
      <c r="L82" s="679"/>
      <c r="M82" s="680"/>
      <c r="N82" s="680"/>
      <c r="O82" s="680"/>
      <c r="P82" s="680"/>
      <c r="Q82" s="680"/>
      <c r="R82" s="680"/>
      <c r="S82" s="680"/>
      <c r="T82" s="680"/>
      <c r="U82" s="680"/>
      <c r="V82" s="680"/>
      <c r="W82" s="680"/>
      <c r="X82" s="680"/>
      <c r="Y82" s="680"/>
      <c r="Z82" s="680"/>
      <c r="AA82" s="680"/>
      <c r="AB82" s="680"/>
      <c r="AC82" s="680"/>
      <c r="AD82" s="680"/>
    </row>
    <row r="83" spans="1:30" s="35" customFormat="1" ht="19.5" customHeight="1">
      <c r="A83" s="72" t="s">
        <v>70</v>
      </c>
      <c r="B83" s="73"/>
      <c r="C83" s="74"/>
      <c r="D83" s="62"/>
      <c r="E83" s="62"/>
      <c r="F83" s="71"/>
      <c r="G83" s="71"/>
      <c r="H83" s="24"/>
      <c r="I83" s="677"/>
      <c r="J83" s="679"/>
      <c r="K83" s="678"/>
      <c r="L83" s="679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0"/>
      <c r="AA83" s="680"/>
      <c r="AB83" s="680"/>
      <c r="AC83" s="680"/>
      <c r="AD83" s="680"/>
    </row>
    <row r="84" spans="1:30" s="35" customFormat="1" ht="19.5" customHeight="1">
      <c r="A84" s="72"/>
      <c r="B84" s="73"/>
      <c r="C84" s="74"/>
      <c r="D84" s="62"/>
      <c r="E84" s="62"/>
      <c r="F84" s="71"/>
      <c r="G84" s="71"/>
      <c r="H84" s="24"/>
      <c r="I84" s="677"/>
      <c r="J84" s="679"/>
      <c r="K84" s="678"/>
      <c r="L84" s="679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</row>
    <row r="85" spans="1:30" s="35" customFormat="1" ht="19.5" customHeight="1">
      <c r="A85" s="69"/>
      <c r="B85" s="69"/>
      <c r="C85" s="69"/>
      <c r="D85" s="62"/>
      <c r="E85" s="62"/>
      <c r="F85" s="71"/>
      <c r="G85" s="71"/>
      <c r="H85" s="24"/>
      <c r="I85" s="677"/>
      <c r="J85" s="679"/>
      <c r="K85" s="678"/>
      <c r="L85" s="679"/>
      <c r="M85" s="680"/>
      <c r="N85" s="680"/>
      <c r="O85" s="680"/>
      <c r="P85" s="680"/>
      <c r="Q85" s="680"/>
      <c r="R85" s="680"/>
      <c r="S85" s="680"/>
      <c r="T85" s="680"/>
      <c r="U85" s="680"/>
      <c r="V85" s="680"/>
      <c r="W85" s="680"/>
      <c r="X85" s="680"/>
      <c r="Y85" s="680"/>
      <c r="Z85" s="680"/>
      <c r="AA85" s="680"/>
      <c r="AB85" s="680"/>
      <c r="AC85" s="680"/>
      <c r="AD85" s="680"/>
    </row>
    <row r="86" spans="1:30" s="35" customFormat="1" ht="19.5" customHeight="1">
      <c r="A86" s="75"/>
      <c r="B86" s="75"/>
      <c r="C86" s="76"/>
      <c r="D86" s="10" t="s">
        <v>26</v>
      </c>
      <c r="E86" s="11"/>
      <c r="F86" s="10" t="s">
        <v>27</v>
      </c>
      <c r="G86" s="11"/>
      <c r="H86" s="24"/>
      <c r="I86" s="677"/>
      <c r="J86" s="679"/>
      <c r="K86" s="678"/>
      <c r="L86" s="679"/>
      <c r="M86" s="680"/>
      <c r="N86" s="680"/>
      <c r="O86" s="680"/>
      <c r="P86" s="680"/>
      <c r="Q86" s="680"/>
      <c r="R86" s="680"/>
      <c r="S86" s="680"/>
      <c r="T86" s="680"/>
      <c r="U86" s="680"/>
      <c r="V86" s="680"/>
      <c r="W86" s="680"/>
      <c r="X86" s="680"/>
      <c r="Y86" s="680"/>
      <c r="Z86" s="680"/>
      <c r="AA86" s="680"/>
      <c r="AB86" s="680"/>
      <c r="AC86" s="680"/>
      <c r="AD86" s="680"/>
    </row>
    <row r="87" spans="1:30" s="35" customFormat="1" ht="19.5" customHeight="1">
      <c r="A87" s="77"/>
      <c r="B87" s="77"/>
      <c r="C87" s="78"/>
      <c r="D87" s="12" t="s">
        <v>3</v>
      </c>
      <c r="E87" s="11" t="s">
        <v>2</v>
      </c>
      <c r="F87" s="12" t="s">
        <v>3</v>
      </c>
      <c r="G87" s="11" t="s">
        <v>2</v>
      </c>
      <c r="H87" s="24"/>
      <c r="I87" s="677"/>
      <c r="J87" s="679"/>
      <c r="K87" s="678"/>
      <c r="L87" s="679"/>
      <c r="M87" s="680"/>
      <c r="N87" s="680"/>
      <c r="O87" s="680"/>
      <c r="P87" s="680"/>
      <c r="Q87" s="680"/>
      <c r="R87" s="680"/>
      <c r="S87" s="680"/>
      <c r="T87" s="680"/>
      <c r="U87" s="680"/>
      <c r="V87" s="680"/>
      <c r="W87" s="680"/>
      <c r="X87" s="680"/>
      <c r="Y87" s="680"/>
      <c r="Z87" s="680"/>
      <c r="AA87" s="680"/>
      <c r="AB87" s="680"/>
      <c r="AC87" s="680"/>
      <c r="AD87" s="680"/>
    </row>
    <row r="88" spans="1:30" s="35" customFormat="1" ht="19.5" customHeight="1">
      <c r="A88" s="79" t="s">
        <v>5</v>
      </c>
      <c r="B88" s="79" t="s">
        <v>11</v>
      </c>
      <c r="C88" s="79" t="s">
        <v>6</v>
      </c>
      <c r="D88" s="13" t="s">
        <v>7</v>
      </c>
      <c r="E88" s="14" t="s">
        <v>8</v>
      </c>
      <c r="F88" s="13" t="s">
        <v>7</v>
      </c>
      <c r="G88" s="14" t="s">
        <v>8</v>
      </c>
      <c r="H88" s="24"/>
      <c r="I88" s="677"/>
      <c r="J88" s="679"/>
      <c r="K88" s="678"/>
      <c r="L88" s="679"/>
      <c r="M88" s="680"/>
      <c r="N88" s="680"/>
      <c r="O88" s="680"/>
      <c r="P88" s="680"/>
      <c r="Q88" s="680"/>
      <c r="R88" s="680"/>
      <c r="S88" s="680"/>
      <c r="T88" s="680"/>
      <c r="U88" s="680"/>
      <c r="V88" s="680"/>
      <c r="W88" s="680"/>
      <c r="X88" s="680"/>
      <c r="Y88" s="680"/>
      <c r="Z88" s="680"/>
      <c r="AA88" s="680"/>
      <c r="AB88" s="680"/>
      <c r="AC88" s="680"/>
      <c r="AD88" s="680"/>
    </row>
    <row r="89" spans="1:30" s="35" customFormat="1" ht="19.5" customHeight="1">
      <c r="A89" s="80" t="s">
        <v>95</v>
      </c>
      <c r="B89" s="118" t="s">
        <v>101</v>
      </c>
      <c r="C89" s="163" t="s">
        <v>102</v>
      </c>
      <c r="D89" s="81"/>
      <c r="E89" s="164"/>
      <c r="F89" s="81">
        <v>3864</v>
      </c>
      <c r="G89" s="165"/>
      <c r="H89" s="29"/>
      <c r="I89" s="681"/>
      <c r="J89" s="679"/>
      <c r="K89" s="678"/>
      <c r="L89" s="679"/>
      <c r="M89" s="680"/>
      <c r="N89" s="680"/>
      <c r="O89" s="680"/>
      <c r="P89" s="680"/>
      <c r="Q89" s="680"/>
      <c r="R89" s="680"/>
      <c r="S89" s="680"/>
      <c r="T89" s="680"/>
      <c r="U89" s="680"/>
      <c r="V89" s="680"/>
      <c r="W89" s="680"/>
      <c r="X89" s="680"/>
      <c r="Y89" s="680"/>
      <c r="Z89" s="680"/>
      <c r="AA89" s="680"/>
      <c r="AB89" s="680"/>
      <c r="AC89" s="680"/>
      <c r="AD89" s="680"/>
    </row>
    <row r="90" spans="1:30" s="178" customFormat="1" ht="19.5" customHeight="1">
      <c r="A90" s="80" t="s">
        <v>103</v>
      </c>
      <c r="B90" s="83" t="s">
        <v>255</v>
      </c>
      <c r="C90" s="83" t="s">
        <v>256</v>
      </c>
      <c r="D90" s="87"/>
      <c r="E90" s="214"/>
      <c r="F90" s="81">
        <v>20187</v>
      </c>
      <c r="G90" s="215"/>
      <c r="H90" s="28"/>
      <c r="I90" s="682"/>
      <c r="J90" s="683"/>
      <c r="K90" s="684"/>
      <c r="L90" s="683"/>
      <c r="M90" s="685"/>
      <c r="N90" s="685"/>
      <c r="O90" s="685"/>
      <c r="P90" s="685"/>
      <c r="Q90" s="685"/>
      <c r="R90" s="685"/>
      <c r="S90" s="685"/>
      <c r="T90" s="685"/>
      <c r="U90" s="685"/>
      <c r="V90" s="685"/>
      <c r="W90" s="685"/>
      <c r="X90" s="685"/>
      <c r="Y90" s="685"/>
      <c r="Z90" s="685"/>
      <c r="AA90" s="685"/>
      <c r="AB90" s="685"/>
      <c r="AC90" s="685"/>
      <c r="AD90" s="685"/>
    </row>
    <row r="91" spans="1:30" s="35" customFormat="1" ht="19.5" customHeight="1">
      <c r="A91" s="217" t="s">
        <v>12</v>
      </c>
      <c r="B91" s="197"/>
      <c r="C91" s="83"/>
      <c r="D91" s="98">
        <f>D89+D90</f>
        <v>0</v>
      </c>
      <c r="E91" s="98">
        <f>E89+E90</f>
        <v>0</v>
      </c>
      <c r="F91" s="98">
        <f>F89+F90</f>
        <v>24051</v>
      </c>
      <c r="G91" s="98">
        <f>G89+G90</f>
        <v>0</v>
      </c>
      <c r="H91" s="94"/>
      <c r="I91" s="677"/>
      <c r="J91" s="679"/>
      <c r="K91" s="678"/>
      <c r="L91" s="679"/>
      <c r="M91" s="680"/>
      <c r="N91" s="680"/>
      <c r="O91" s="680"/>
      <c r="P91" s="680"/>
      <c r="Q91" s="680"/>
      <c r="R91" s="680"/>
      <c r="S91" s="680"/>
      <c r="T91" s="680"/>
      <c r="U91" s="680"/>
      <c r="V91" s="680"/>
      <c r="W91" s="680"/>
      <c r="X91" s="680"/>
      <c r="Y91" s="680"/>
      <c r="Z91" s="680"/>
      <c r="AA91" s="680"/>
      <c r="AB91" s="680"/>
      <c r="AC91" s="680"/>
      <c r="AD91" s="680"/>
    </row>
    <row r="92" spans="1:30" s="35" customFormat="1" ht="19.5" customHeight="1">
      <c r="A92" s="92"/>
      <c r="B92" s="93"/>
      <c r="C92" s="93"/>
      <c r="D92" s="94"/>
      <c r="E92" s="94"/>
      <c r="F92" s="94"/>
      <c r="G92" s="94"/>
      <c r="I92" s="677"/>
      <c r="J92" s="679"/>
      <c r="K92" s="678"/>
      <c r="L92" s="679"/>
      <c r="M92" s="680"/>
      <c r="N92" s="680"/>
      <c r="O92" s="680"/>
      <c r="P92" s="680"/>
      <c r="Q92" s="680"/>
      <c r="R92" s="680"/>
      <c r="S92" s="680"/>
      <c r="T92" s="680"/>
      <c r="U92" s="680"/>
      <c r="V92" s="680"/>
      <c r="W92" s="680"/>
      <c r="X92" s="680"/>
      <c r="Y92" s="680"/>
      <c r="Z92" s="680"/>
      <c r="AA92" s="680"/>
      <c r="AB92" s="680"/>
      <c r="AC92" s="680"/>
      <c r="AD92" s="680"/>
    </row>
    <row r="93" spans="1:11" ht="18.75">
      <c r="A93" s="51"/>
      <c r="B93" s="51"/>
      <c r="C93" s="51"/>
      <c r="I93" s="667"/>
      <c r="K93" s="654"/>
    </row>
    <row r="94" spans="1:11" ht="18.75">
      <c r="A94" s="51"/>
      <c r="B94" s="51"/>
      <c r="C94" s="51"/>
      <c r="I94" s="667"/>
      <c r="K94" s="654"/>
    </row>
    <row r="95" spans="1:30" s="28" customFormat="1" ht="15.75">
      <c r="A95" s="52" t="s">
        <v>404</v>
      </c>
      <c r="B95" s="100"/>
      <c r="C95" s="101"/>
      <c r="H95" s="1"/>
      <c r="I95" s="667"/>
      <c r="J95" s="666"/>
      <c r="K95" s="657"/>
      <c r="L95" s="666"/>
      <c r="M95" s="661"/>
      <c r="N95" s="661"/>
      <c r="O95" s="661"/>
      <c r="P95" s="661"/>
      <c r="Q95" s="661"/>
      <c r="R95" s="661"/>
      <c r="S95" s="661"/>
      <c r="T95" s="661"/>
      <c r="U95" s="661"/>
      <c r="V95" s="661"/>
      <c r="W95" s="661"/>
      <c r="X95" s="661"/>
      <c r="Y95" s="661"/>
      <c r="Z95" s="661"/>
      <c r="AA95" s="661"/>
      <c r="AB95" s="661"/>
      <c r="AC95" s="661"/>
      <c r="AD95" s="661"/>
    </row>
    <row r="96" spans="1:12" ht="15.75">
      <c r="A96" s="99"/>
      <c r="B96" s="99"/>
      <c r="C96" s="99"/>
      <c r="D96" s="28"/>
      <c r="E96" s="28"/>
      <c r="F96" s="28"/>
      <c r="G96" s="28"/>
      <c r="H96" s="1"/>
      <c r="I96" s="686"/>
      <c r="J96" s="687"/>
      <c r="K96" s="688"/>
      <c r="L96" s="689"/>
    </row>
    <row r="97" spans="1:12" ht="18.75">
      <c r="A97" s="52"/>
      <c r="B97" s="100"/>
      <c r="C97" s="101"/>
      <c r="D97" s="16"/>
      <c r="E97" s="16"/>
      <c r="F97" s="16"/>
      <c r="G97" s="16"/>
      <c r="H97" s="17"/>
      <c r="I97" s="690"/>
      <c r="J97" s="230"/>
      <c r="K97" s="688"/>
      <c r="L97" s="689"/>
    </row>
    <row r="98" spans="1:12" ht="15.75">
      <c r="A98" s="52"/>
      <c r="B98" s="102" t="s">
        <v>28</v>
      </c>
      <c r="C98" s="103"/>
      <c r="D98" s="16"/>
      <c r="E98" s="16"/>
      <c r="F98" s="16"/>
      <c r="G98" s="16"/>
      <c r="H98" s="104">
        <f>H101+H113</f>
        <v>407196812.41999996</v>
      </c>
      <c r="I98" s="690"/>
      <c r="J98" s="230"/>
      <c r="K98" s="688"/>
      <c r="L98" s="689"/>
    </row>
    <row r="99" spans="1:12" ht="15.75">
      <c r="A99" s="52"/>
      <c r="B99" s="102" t="s">
        <v>25</v>
      </c>
      <c r="C99" s="103"/>
      <c r="D99" s="16"/>
      <c r="E99" s="16"/>
      <c r="F99" s="16"/>
      <c r="G99" s="16"/>
      <c r="H99" s="104">
        <f>H102+H114</f>
        <v>408224211.45000005</v>
      </c>
      <c r="I99" s="691"/>
      <c r="J99" s="230"/>
      <c r="K99" s="688"/>
      <c r="L99" s="689"/>
    </row>
    <row r="100" spans="1:12" ht="15.75">
      <c r="A100" s="52"/>
      <c r="B100" s="105" t="s">
        <v>23</v>
      </c>
      <c r="C100" s="101"/>
      <c r="D100" s="16"/>
      <c r="E100" s="16"/>
      <c r="F100" s="16"/>
      <c r="G100" s="16"/>
      <c r="H100" s="104"/>
      <c r="I100" s="691"/>
      <c r="J100" s="230"/>
      <c r="K100" s="688"/>
      <c r="L100" s="689"/>
    </row>
    <row r="101" spans="1:12" ht="15.75">
      <c r="A101" s="107" t="s">
        <v>29</v>
      </c>
      <c r="B101" s="107"/>
      <c r="C101" s="107"/>
      <c r="D101" s="66"/>
      <c r="E101" s="62"/>
      <c r="F101" s="62"/>
      <c r="G101" s="16"/>
      <c r="H101" s="104">
        <f>H104+H109</f>
        <v>288971373.57</v>
      </c>
      <c r="I101" s="691"/>
      <c r="J101" s="230"/>
      <c r="K101" s="688"/>
      <c r="L101" s="689"/>
    </row>
    <row r="102" spans="1:12" ht="15.75">
      <c r="A102" s="107"/>
      <c r="B102" s="108" t="s">
        <v>25</v>
      </c>
      <c r="C102" s="107"/>
      <c r="D102" s="66"/>
      <c r="E102" s="62"/>
      <c r="F102" s="62"/>
      <c r="G102" s="16"/>
      <c r="H102" s="104">
        <f>H105+H110</f>
        <v>289781721.6</v>
      </c>
      <c r="I102" s="691"/>
      <c r="J102" s="230"/>
      <c r="K102" s="688"/>
      <c r="L102" s="689"/>
    </row>
    <row r="103" spans="1:12" ht="15.75">
      <c r="A103" s="61" t="s">
        <v>3</v>
      </c>
      <c r="B103" s="61" t="s">
        <v>30</v>
      </c>
      <c r="C103" s="61"/>
      <c r="D103" s="62"/>
      <c r="E103" s="62"/>
      <c r="F103" s="62"/>
      <c r="G103" s="16"/>
      <c r="H103" s="104"/>
      <c r="I103" s="691"/>
      <c r="J103" s="230"/>
      <c r="K103" s="688"/>
      <c r="L103" s="689"/>
    </row>
    <row r="104" spans="1:12" ht="15.75">
      <c r="A104" s="109" t="s">
        <v>31</v>
      </c>
      <c r="B104" s="109"/>
      <c r="C104" s="109"/>
      <c r="D104" s="110"/>
      <c r="E104" s="62"/>
      <c r="F104" s="62"/>
      <c r="G104" s="16"/>
      <c r="H104" s="104">
        <v>254263690.38</v>
      </c>
      <c r="I104" s="691"/>
      <c r="J104" s="230"/>
      <c r="K104" s="688"/>
      <c r="L104" s="689"/>
    </row>
    <row r="105" spans="1:12" ht="15.75">
      <c r="A105" s="109"/>
      <c r="B105" s="111" t="s">
        <v>25</v>
      </c>
      <c r="C105" s="109"/>
      <c r="D105" s="110"/>
      <c r="E105" s="66"/>
      <c r="F105" s="110"/>
      <c r="G105" s="16"/>
      <c r="H105" s="104">
        <f>H104-D194+D133+F194-F193-F188-F184-F172-F146</f>
        <v>255101156.41</v>
      </c>
      <c r="I105" s="691"/>
      <c r="J105" s="230"/>
      <c r="K105" s="688"/>
      <c r="L105" s="689"/>
    </row>
    <row r="106" spans="1:12" ht="15.75">
      <c r="A106" s="59"/>
      <c r="B106" s="60" t="s">
        <v>54</v>
      </c>
      <c r="C106" s="54"/>
      <c r="D106" s="26"/>
      <c r="E106" s="66"/>
      <c r="F106" s="110"/>
      <c r="G106" s="16"/>
      <c r="H106" s="104"/>
      <c r="I106" s="691"/>
      <c r="J106" s="230"/>
      <c r="K106" s="688"/>
      <c r="L106" s="689"/>
    </row>
    <row r="107" spans="1:12" ht="15.75">
      <c r="A107" s="59"/>
      <c r="B107" s="60"/>
      <c r="C107" s="54"/>
      <c r="D107" s="26"/>
      <c r="E107" s="66"/>
      <c r="F107" s="110"/>
      <c r="G107" s="16"/>
      <c r="H107" s="104"/>
      <c r="I107" s="690"/>
      <c r="J107" s="230"/>
      <c r="K107" s="688"/>
      <c r="L107" s="689"/>
    </row>
    <row r="108" spans="1:12" ht="15.75">
      <c r="A108" s="109"/>
      <c r="B108" s="111"/>
      <c r="C108" s="109"/>
      <c r="D108" s="110"/>
      <c r="E108" s="66"/>
      <c r="F108" s="110"/>
      <c r="G108" s="16"/>
      <c r="H108" s="104"/>
      <c r="I108" s="690"/>
      <c r="J108" s="230"/>
      <c r="K108" s="688"/>
      <c r="L108" s="689"/>
    </row>
    <row r="109" spans="1:12" ht="15.75">
      <c r="A109" s="109" t="s">
        <v>32</v>
      </c>
      <c r="B109" s="109"/>
      <c r="C109" s="107"/>
      <c r="D109" s="110"/>
      <c r="E109" s="66"/>
      <c r="F109" s="110"/>
      <c r="G109" s="16"/>
      <c r="H109" s="104">
        <v>34707683.19</v>
      </c>
      <c r="I109" s="690"/>
      <c r="J109" s="230"/>
      <c r="K109" s="688"/>
      <c r="L109" s="689"/>
    </row>
    <row r="110" spans="1:12" ht="15.75">
      <c r="A110" s="109"/>
      <c r="B110" s="111" t="s">
        <v>25</v>
      </c>
      <c r="C110" s="107"/>
      <c r="D110" s="110"/>
      <c r="E110" s="66"/>
      <c r="F110" s="110"/>
      <c r="G110" s="16"/>
      <c r="H110" s="104">
        <f>H109-D133+F146+F184+F188+F193+F172</f>
        <v>34680565.19</v>
      </c>
      <c r="I110" s="691"/>
      <c r="J110" s="230"/>
      <c r="K110" s="688"/>
      <c r="L110" s="689"/>
    </row>
    <row r="111" spans="1:12" ht="15.75">
      <c r="A111" s="109"/>
      <c r="B111" s="111"/>
      <c r="C111" s="107"/>
      <c r="D111" s="110"/>
      <c r="E111" s="66"/>
      <c r="F111" s="110"/>
      <c r="G111" s="16"/>
      <c r="H111" s="104"/>
      <c r="I111" s="692"/>
      <c r="J111" s="230"/>
      <c r="K111" s="688"/>
      <c r="L111" s="689"/>
    </row>
    <row r="112" spans="1:12" ht="15.75">
      <c r="A112" s="109"/>
      <c r="B112" s="111"/>
      <c r="C112" s="107"/>
      <c r="D112" s="110"/>
      <c r="E112" s="66"/>
      <c r="F112" s="110"/>
      <c r="G112" s="16"/>
      <c r="H112" s="104"/>
      <c r="I112" s="692"/>
      <c r="J112" s="687"/>
      <c r="K112" s="688"/>
      <c r="L112" s="689"/>
    </row>
    <row r="113" spans="1:12" ht="15.75">
      <c r="A113" s="107" t="s">
        <v>33</v>
      </c>
      <c r="B113" s="107"/>
      <c r="C113" s="107"/>
      <c r="D113" s="66"/>
      <c r="E113" s="66"/>
      <c r="F113" s="110"/>
      <c r="G113" s="16"/>
      <c r="H113" s="104">
        <f>H116+H120</f>
        <v>118225438.85</v>
      </c>
      <c r="I113" s="692"/>
      <c r="J113" s="687"/>
      <c r="K113" s="688"/>
      <c r="L113" s="689"/>
    </row>
    <row r="114" spans="1:11" ht="15.75">
      <c r="A114" s="107"/>
      <c r="B114" s="108" t="s">
        <v>25</v>
      </c>
      <c r="C114" s="107"/>
      <c r="D114" s="66"/>
      <c r="E114" s="66"/>
      <c r="F114" s="110"/>
      <c r="H114" s="55">
        <f>H117+H121</f>
        <v>118442489.85</v>
      </c>
      <c r="I114" s="667"/>
      <c r="K114" s="654"/>
    </row>
    <row r="115" spans="1:12" ht="15.75">
      <c r="A115" s="61" t="s">
        <v>3</v>
      </c>
      <c r="B115" s="61" t="s">
        <v>30</v>
      </c>
      <c r="C115" s="61"/>
      <c r="D115" s="62"/>
      <c r="E115" s="66"/>
      <c r="F115" s="110"/>
      <c r="H115" s="55"/>
      <c r="I115" s="667"/>
      <c r="J115" s="657"/>
      <c r="K115" s="654"/>
      <c r="L115" s="654"/>
    </row>
    <row r="116" spans="1:12" ht="18.75">
      <c r="A116" s="109" t="s">
        <v>31</v>
      </c>
      <c r="B116" s="109"/>
      <c r="C116" s="109"/>
      <c r="D116" s="110"/>
      <c r="E116" s="66"/>
      <c r="F116" s="110"/>
      <c r="G116" s="16"/>
      <c r="H116" s="104">
        <v>105466524.99</v>
      </c>
      <c r="I116" s="693"/>
      <c r="J116" s="198"/>
      <c r="K116" s="688"/>
      <c r="L116" s="688"/>
    </row>
    <row r="117" spans="1:12" ht="15.75">
      <c r="A117" s="109"/>
      <c r="B117" s="111" t="s">
        <v>25</v>
      </c>
      <c r="C117" s="109"/>
      <c r="D117" s="110"/>
      <c r="E117" s="66"/>
      <c r="F117" s="110"/>
      <c r="G117" s="16"/>
      <c r="H117" s="104">
        <f>H116-D268+F268-F262-F208</f>
        <v>105596575.99</v>
      </c>
      <c r="I117" s="692"/>
      <c r="J117" s="198"/>
      <c r="K117" s="688"/>
      <c r="L117" s="689"/>
    </row>
    <row r="118" spans="1:12" ht="15.75">
      <c r="A118" s="109"/>
      <c r="B118" s="111"/>
      <c r="C118" s="109"/>
      <c r="D118" s="110"/>
      <c r="E118" s="66"/>
      <c r="F118" s="110"/>
      <c r="G118" s="16"/>
      <c r="H118" s="104"/>
      <c r="I118" s="692"/>
      <c r="J118" s="198"/>
      <c r="K118" s="688"/>
      <c r="L118" s="689"/>
    </row>
    <row r="119" spans="1:12" ht="15.75">
      <c r="A119" s="109"/>
      <c r="B119" s="111"/>
      <c r="C119" s="109"/>
      <c r="D119" s="110"/>
      <c r="E119" s="66"/>
      <c r="F119" s="110"/>
      <c r="G119" s="16"/>
      <c r="H119" s="104"/>
      <c r="I119" s="694"/>
      <c r="J119" s="230"/>
      <c r="K119" s="688"/>
      <c r="L119" s="689"/>
    </row>
    <row r="120" spans="1:12" ht="15.75">
      <c r="A120" s="109" t="s">
        <v>32</v>
      </c>
      <c r="B120" s="109"/>
      <c r="C120" s="107"/>
      <c r="D120" s="110"/>
      <c r="E120" s="66"/>
      <c r="F120" s="110"/>
      <c r="G120" s="16"/>
      <c r="H120" s="104">
        <v>12758913.86</v>
      </c>
      <c r="I120" s="694"/>
      <c r="J120" s="230"/>
      <c r="K120" s="688"/>
      <c r="L120" s="689"/>
    </row>
    <row r="121" spans="1:12" ht="15.75">
      <c r="A121" s="109"/>
      <c r="B121" s="111" t="s">
        <v>25</v>
      </c>
      <c r="C121" s="107"/>
      <c r="D121" s="110"/>
      <c r="E121" s="66"/>
      <c r="F121" s="110"/>
      <c r="G121" s="16"/>
      <c r="H121" s="104">
        <f>H120+F208+F262</f>
        <v>12845913.86</v>
      </c>
      <c r="I121" s="695"/>
      <c r="J121" s="230"/>
      <c r="K121" s="688"/>
      <c r="L121" s="689"/>
    </row>
    <row r="122" spans="1:12" ht="15.75">
      <c r="A122" s="109"/>
      <c r="B122" s="111"/>
      <c r="C122" s="109"/>
      <c r="D122" s="110"/>
      <c r="E122" s="66"/>
      <c r="F122" s="110"/>
      <c r="G122" s="16"/>
      <c r="H122" s="104"/>
      <c r="I122" s="696"/>
      <c r="J122" s="230"/>
      <c r="K122" s="688"/>
      <c r="L122" s="689"/>
    </row>
    <row r="123" spans="1:12" ht="15.75">
      <c r="A123" s="109"/>
      <c r="B123" s="111"/>
      <c r="C123" s="109"/>
      <c r="D123" s="110"/>
      <c r="E123" s="66"/>
      <c r="F123" s="110"/>
      <c r="G123" s="16"/>
      <c r="H123" s="104"/>
      <c r="I123" s="694"/>
      <c r="J123" s="230"/>
      <c r="K123" s="688"/>
      <c r="L123" s="689"/>
    </row>
    <row r="124" spans="1:12" ht="15.75">
      <c r="A124" s="109"/>
      <c r="B124" s="111"/>
      <c r="C124" s="109"/>
      <c r="D124" s="110"/>
      <c r="E124" s="66"/>
      <c r="F124" s="110"/>
      <c r="G124" s="16"/>
      <c r="H124" s="104"/>
      <c r="I124" s="694"/>
      <c r="J124" s="230"/>
      <c r="K124" s="688"/>
      <c r="L124" s="689"/>
    </row>
    <row r="125" spans="1:12" ht="18.75">
      <c r="A125" s="113" t="s">
        <v>16</v>
      </c>
      <c r="B125" s="114"/>
      <c r="C125" s="115"/>
      <c r="D125" s="18"/>
      <c r="E125" s="18"/>
      <c r="F125" s="18"/>
      <c r="G125" s="18"/>
      <c r="H125" s="21"/>
      <c r="I125" s="692"/>
      <c r="J125" s="697"/>
      <c r="K125" s="447"/>
      <c r="L125" s="697"/>
    </row>
    <row r="126" spans="1:12" ht="15" customHeight="1">
      <c r="A126" s="113"/>
      <c r="B126" s="114"/>
      <c r="C126" s="115"/>
      <c r="D126" s="18"/>
      <c r="E126" s="18"/>
      <c r="F126" s="18"/>
      <c r="G126" s="18"/>
      <c r="H126" s="21"/>
      <c r="I126" s="692"/>
      <c r="J126" s="697"/>
      <c r="K126" s="447"/>
      <c r="L126" s="697"/>
    </row>
    <row r="127" spans="1:12" ht="18.75">
      <c r="A127" s="113"/>
      <c r="B127" s="114"/>
      <c r="C127" s="115"/>
      <c r="D127" s="18"/>
      <c r="E127" s="18"/>
      <c r="F127" s="18"/>
      <c r="G127" s="18"/>
      <c r="H127" s="21"/>
      <c r="I127" s="692"/>
      <c r="J127" s="697"/>
      <c r="K127" s="447"/>
      <c r="L127" s="698"/>
    </row>
    <row r="128" spans="1:12" ht="18.75">
      <c r="A128" s="116" t="s">
        <v>405</v>
      </c>
      <c r="B128" s="116"/>
      <c r="C128" s="117"/>
      <c r="D128" s="19"/>
      <c r="E128" s="19"/>
      <c r="F128" s="19"/>
      <c r="G128" s="19"/>
      <c r="H128" s="17"/>
      <c r="I128" s="692"/>
      <c r="J128" s="687"/>
      <c r="K128" s="688"/>
      <c r="L128" s="699"/>
    </row>
    <row r="129" spans="1:12" ht="15" customHeight="1">
      <c r="A129" s="116"/>
      <c r="B129" s="116"/>
      <c r="C129" s="117"/>
      <c r="D129" s="19"/>
      <c r="E129" s="19"/>
      <c r="F129" s="19"/>
      <c r="G129" s="19"/>
      <c r="H129" s="17"/>
      <c r="I129" s="692"/>
      <c r="J129" s="687"/>
      <c r="K129" s="688"/>
      <c r="L129" s="700"/>
    </row>
    <row r="130" spans="1:12" ht="18.75">
      <c r="A130" s="75"/>
      <c r="B130" s="75"/>
      <c r="C130" s="76"/>
      <c r="D130" s="10" t="s">
        <v>0</v>
      </c>
      <c r="E130" s="11"/>
      <c r="F130" s="10" t="s">
        <v>1</v>
      </c>
      <c r="G130" s="11"/>
      <c r="H130" s="17"/>
      <c r="I130" s="692"/>
      <c r="J130" s="687"/>
      <c r="K130" s="688"/>
      <c r="L130" s="689"/>
    </row>
    <row r="131" spans="1:12" ht="13.5" customHeight="1">
      <c r="A131" s="77"/>
      <c r="B131" s="77"/>
      <c r="C131" s="78"/>
      <c r="D131" s="12" t="s">
        <v>3</v>
      </c>
      <c r="E131" s="11" t="s">
        <v>2</v>
      </c>
      <c r="F131" s="12" t="s">
        <v>3</v>
      </c>
      <c r="G131" s="11" t="s">
        <v>2</v>
      </c>
      <c r="H131" s="17"/>
      <c r="I131" s="692"/>
      <c r="J131" s="687"/>
      <c r="K131" s="688"/>
      <c r="L131" s="689"/>
    </row>
    <row r="132" spans="1:12" ht="27.75" customHeight="1">
      <c r="A132" s="79" t="s">
        <v>5</v>
      </c>
      <c r="B132" s="79" t="s">
        <v>11</v>
      </c>
      <c r="C132" s="79" t="s">
        <v>6</v>
      </c>
      <c r="D132" s="13" t="s">
        <v>7</v>
      </c>
      <c r="E132" s="14" t="s">
        <v>8</v>
      </c>
      <c r="F132" s="13" t="s">
        <v>7</v>
      </c>
      <c r="G132" s="14" t="s">
        <v>8</v>
      </c>
      <c r="H132" s="17"/>
      <c r="I132" s="447"/>
      <c r="J132" s="687"/>
      <c r="K132" s="688"/>
      <c r="L132" s="689"/>
    </row>
    <row r="133" spans="1:30" s="35" customFormat="1" ht="18.75" customHeight="1">
      <c r="A133" s="80" t="s">
        <v>271</v>
      </c>
      <c r="B133" s="80" t="s">
        <v>272</v>
      </c>
      <c r="C133" s="80" t="s">
        <v>273</v>
      </c>
      <c r="D133" s="224">
        <v>325000</v>
      </c>
      <c r="E133" s="224"/>
      <c r="F133" s="224"/>
      <c r="G133" s="224"/>
      <c r="H133" s="25"/>
      <c r="I133" s="448"/>
      <c r="J133" s="701"/>
      <c r="K133" s="206"/>
      <c r="L133" s="701"/>
      <c r="M133" s="680"/>
      <c r="N133" s="680"/>
      <c r="O133" s="680"/>
      <c r="P133" s="680"/>
      <c r="Q133" s="680"/>
      <c r="R133" s="680"/>
      <c r="S133" s="680"/>
      <c r="T133" s="680"/>
      <c r="U133" s="680"/>
      <c r="V133" s="680"/>
      <c r="W133" s="680"/>
      <c r="X133" s="680"/>
      <c r="Y133" s="680"/>
      <c r="Z133" s="680"/>
      <c r="AA133" s="680"/>
      <c r="AB133" s="680"/>
      <c r="AC133" s="680"/>
      <c r="AD133" s="680"/>
    </row>
    <row r="134" spans="1:30" s="35" customFormat="1" ht="18.75" customHeight="1">
      <c r="A134" s="80" t="s">
        <v>105</v>
      </c>
      <c r="B134" s="83" t="s">
        <v>106</v>
      </c>
      <c r="C134" s="80"/>
      <c r="D134" s="224">
        <f>SUM(D135:D136)</f>
        <v>0</v>
      </c>
      <c r="E134" s="164"/>
      <c r="F134" s="224">
        <f>SUM(F135:F136)</f>
        <v>86999.7</v>
      </c>
      <c r="G134" s="224"/>
      <c r="H134" s="25"/>
      <c r="I134" s="206"/>
      <c r="J134" s="701"/>
      <c r="K134" s="206"/>
      <c r="L134" s="701"/>
      <c r="M134" s="680"/>
      <c r="N134" s="680"/>
      <c r="O134" s="680"/>
      <c r="P134" s="680"/>
      <c r="Q134" s="680"/>
      <c r="R134" s="680"/>
      <c r="S134" s="680"/>
      <c r="T134" s="680"/>
      <c r="U134" s="680"/>
      <c r="V134" s="680"/>
      <c r="W134" s="680"/>
      <c r="X134" s="680"/>
      <c r="Y134" s="680"/>
      <c r="Z134" s="680"/>
      <c r="AA134" s="680"/>
      <c r="AB134" s="680"/>
      <c r="AC134" s="680"/>
      <c r="AD134" s="680"/>
    </row>
    <row r="135" spans="1:30" s="178" customFormat="1" ht="18.75" customHeight="1">
      <c r="A135" s="88"/>
      <c r="B135" s="89"/>
      <c r="C135" s="97" t="s">
        <v>107</v>
      </c>
      <c r="D135" s="223"/>
      <c r="E135" s="214"/>
      <c r="F135" s="223">
        <v>57000</v>
      </c>
      <c r="G135" s="223"/>
      <c r="H135" s="38"/>
      <c r="I135" s="206"/>
      <c r="J135" s="702"/>
      <c r="K135" s="206"/>
      <c r="L135" s="702"/>
      <c r="M135" s="685"/>
      <c r="N135" s="685"/>
      <c r="O135" s="685"/>
      <c r="P135" s="685"/>
      <c r="Q135" s="685"/>
      <c r="R135" s="685"/>
      <c r="S135" s="685"/>
      <c r="T135" s="685"/>
      <c r="U135" s="685"/>
      <c r="V135" s="685"/>
      <c r="W135" s="685"/>
      <c r="X135" s="685"/>
      <c r="Y135" s="685"/>
      <c r="Z135" s="685"/>
      <c r="AA135" s="685"/>
      <c r="AB135" s="685"/>
      <c r="AC135" s="685"/>
      <c r="AD135" s="685"/>
    </row>
    <row r="136" spans="1:30" s="178" customFormat="1" ht="18.75" customHeight="1">
      <c r="A136" s="88"/>
      <c r="B136" s="89"/>
      <c r="C136" s="97" t="s">
        <v>99</v>
      </c>
      <c r="D136" s="223"/>
      <c r="E136" s="214"/>
      <c r="F136" s="223">
        <v>29999.7</v>
      </c>
      <c r="G136" s="223"/>
      <c r="H136" s="38"/>
      <c r="I136" s="206"/>
      <c r="J136" s="702"/>
      <c r="K136" s="206"/>
      <c r="L136" s="702"/>
      <c r="M136" s="685"/>
      <c r="N136" s="685"/>
      <c r="O136" s="685"/>
      <c r="P136" s="685"/>
      <c r="Q136" s="685"/>
      <c r="R136" s="685"/>
      <c r="S136" s="685"/>
      <c r="T136" s="685"/>
      <c r="U136" s="685"/>
      <c r="V136" s="685"/>
      <c r="W136" s="685"/>
      <c r="X136" s="685"/>
      <c r="Y136" s="685"/>
      <c r="Z136" s="685"/>
      <c r="AA136" s="685"/>
      <c r="AB136" s="685"/>
      <c r="AC136" s="685"/>
      <c r="AD136" s="685"/>
    </row>
    <row r="137" spans="1:30" s="29" customFormat="1" ht="19.5" customHeight="1">
      <c r="A137" s="82" t="s">
        <v>87</v>
      </c>
      <c r="B137" s="118"/>
      <c r="C137" s="80"/>
      <c r="D137" s="190">
        <f>D138+D139+D142+D143</f>
        <v>5000</v>
      </c>
      <c r="E137" s="81"/>
      <c r="F137" s="190">
        <f>F138+F139+F142+F143</f>
        <v>145000</v>
      </c>
      <c r="G137" s="81"/>
      <c r="H137" s="104"/>
      <c r="I137" s="230"/>
      <c r="J137" s="697"/>
      <c r="K137" s="230"/>
      <c r="L137" s="697"/>
      <c r="M137" s="703"/>
      <c r="N137" s="703"/>
      <c r="O137" s="703"/>
      <c r="P137" s="703"/>
      <c r="Q137" s="703"/>
      <c r="R137" s="703"/>
      <c r="S137" s="703"/>
      <c r="T137" s="703"/>
      <c r="U137" s="703"/>
      <c r="V137" s="703"/>
      <c r="W137" s="703"/>
      <c r="X137" s="703"/>
      <c r="Y137" s="703"/>
      <c r="Z137" s="703"/>
      <c r="AA137" s="703"/>
      <c r="AB137" s="703"/>
      <c r="AC137" s="703"/>
      <c r="AD137" s="703"/>
    </row>
    <row r="138" spans="1:30" s="28" customFormat="1" ht="19.5" customHeight="1">
      <c r="A138" s="84"/>
      <c r="B138" s="85" t="s">
        <v>268</v>
      </c>
      <c r="C138" s="162" t="s">
        <v>99</v>
      </c>
      <c r="D138" s="185">
        <v>5000</v>
      </c>
      <c r="E138" s="87"/>
      <c r="F138" s="185"/>
      <c r="G138" s="87"/>
      <c r="H138" s="106"/>
      <c r="I138" s="198"/>
      <c r="J138" s="687"/>
      <c r="K138" s="198"/>
      <c r="L138" s="687"/>
      <c r="M138" s="661"/>
      <c r="N138" s="661"/>
      <c r="O138" s="661"/>
      <c r="P138" s="661"/>
      <c r="Q138" s="661"/>
      <c r="R138" s="661"/>
      <c r="S138" s="661"/>
      <c r="T138" s="661"/>
      <c r="U138" s="661"/>
      <c r="V138" s="661"/>
      <c r="W138" s="661"/>
      <c r="X138" s="661"/>
      <c r="Y138" s="661"/>
      <c r="Z138" s="661"/>
      <c r="AA138" s="661"/>
      <c r="AB138" s="661"/>
      <c r="AC138" s="661"/>
      <c r="AD138" s="661"/>
    </row>
    <row r="139" spans="1:30" s="28" customFormat="1" ht="19.5" customHeight="1">
      <c r="A139" s="88"/>
      <c r="B139" s="85" t="s">
        <v>88</v>
      </c>
      <c r="C139" s="162"/>
      <c r="D139" s="185"/>
      <c r="E139" s="87"/>
      <c r="F139" s="185">
        <f>SUM(F140:F141)</f>
        <v>137000</v>
      </c>
      <c r="G139" s="87"/>
      <c r="H139" s="106"/>
      <c r="I139" s="198"/>
      <c r="J139" s="687"/>
      <c r="K139" s="198"/>
      <c r="L139" s="687"/>
      <c r="M139" s="661"/>
      <c r="N139" s="661"/>
      <c r="O139" s="661"/>
      <c r="P139" s="661"/>
      <c r="Q139" s="661"/>
      <c r="R139" s="661"/>
      <c r="S139" s="661"/>
      <c r="T139" s="661"/>
      <c r="U139" s="661"/>
      <c r="V139" s="661"/>
      <c r="W139" s="661"/>
      <c r="X139" s="661"/>
      <c r="Y139" s="661"/>
      <c r="Z139" s="661"/>
      <c r="AA139" s="661"/>
      <c r="AB139" s="661"/>
      <c r="AC139" s="661"/>
      <c r="AD139" s="661"/>
    </row>
    <row r="140" spans="1:30" s="28" customFormat="1" ht="19.5" customHeight="1">
      <c r="A140" s="216"/>
      <c r="B140" s="84"/>
      <c r="C140" s="86" t="s">
        <v>89</v>
      </c>
      <c r="D140" s="185"/>
      <c r="E140" s="87"/>
      <c r="F140" s="185">
        <f>100000+7000</f>
        <v>107000</v>
      </c>
      <c r="G140" s="87"/>
      <c r="H140" s="106"/>
      <c r="I140" s="198"/>
      <c r="J140" s="687"/>
      <c r="K140" s="198"/>
      <c r="L140" s="687"/>
      <c r="M140" s="661"/>
      <c r="N140" s="661"/>
      <c r="O140" s="661"/>
      <c r="P140" s="661"/>
      <c r="Q140" s="661"/>
      <c r="R140" s="661"/>
      <c r="S140" s="661"/>
      <c r="T140" s="661"/>
      <c r="U140" s="661"/>
      <c r="V140" s="661"/>
      <c r="W140" s="661"/>
      <c r="X140" s="661"/>
      <c r="Y140" s="661"/>
      <c r="Z140" s="661"/>
      <c r="AA140" s="661"/>
      <c r="AB140" s="661"/>
      <c r="AC140" s="661"/>
      <c r="AD140" s="661"/>
    </row>
    <row r="141" spans="1:30" s="28" customFormat="1" ht="19.5" customHeight="1">
      <c r="A141" s="216"/>
      <c r="B141" s="97"/>
      <c r="C141" s="86" t="s">
        <v>99</v>
      </c>
      <c r="D141" s="185"/>
      <c r="E141" s="87"/>
      <c r="F141" s="185">
        <v>30000</v>
      </c>
      <c r="G141" s="87"/>
      <c r="H141" s="106"/>
      <c r="I141" s="198"/>
      <c r="J141" s="687"/>
      <c r="K141" s="198"/>
      <c r="L141" s="687"/>
      <c r="M141" s="661"/>
      <c r="N141" s="661"/>
      <c r="O141" s="661"/>
      <c r="P141" s="661"/>
      <c r="Q141" s="661"/>
      <c r="R141" s="661"/>
      <c r="S141" s="661"/>
      <c r="T141" s="661"/>
      <c r="U141" s="661"/>
      <c r="V141" s="661"/>
      <c r="W141" s="661"/>
      <c r="X141" s="661"/>
      <c r="Y141" s="661"/>
      <c r="Z141" s="661"/>
      <c r="AA141" s="661"/>
      <c r="AB141" s="661"/>
      <c r="AC141" s="661"/>
      <c r="AD141" s="661"/>
    </row>
    <row r="142" spans="1:30" s="28" customFormat="1" ht="19.5" customHeight="1">
      <c r="A142" s="88"/>
      <c r="B142" s="89" t="s">
        <v>296</v>
      </c>
      <c r="C142" s="162" t="s">
        <v>89</v>
      </c>
      <c r="D142" s="185"/>
      <c r="E142" s="87"/>
      <c r="F142" s="185">
        <v>4000</v>
      </c>
      <c r="G142" s="87"/>
      <c r="H142" s="106"/>
      <c r="I142" s="198"/>
      <c r="J142" s="687"/>
      <c r="K142" s="198"/>
      <c r="L142" s="687"/>
      <c r="M142" s="661"/>
      <c r="N142" s="661"/>
      <c r="O142" s="661"/>
      <c r="P142" s="661"/>
      <c r="Q142" s="661"/>
      <c r="R142" s="661"/>
      <c r="S142" s="661"/>
      <c r="T142" s="661"/>
      <c r="U142" s="661"/>
      <c r="V142" s="661"/>
      <c r="W142" s="661"/>
      <c r="X142" s="661"/>
      <c r="Y142" s="661"/>
      <c r="Z142" s="661"/>
      <c r="AA142" s="661"/>
      <c r="AB142" s="661"/>
      <c r="AC142" s="661"/>
      <c r="AD142" s="661"/>
    </row>
    <row r="143" spans="1:30" s="28" customFormat="1" ht="19.5" customHeight="1">
      <c r="A143" s="97"/>
      <c r="B143" s="85" t="s">
        <v>290</v>
      </c>
      <c r="C143" s="162" t="s">
        <v>99</v>
      </c>
      <c r="D143" s="185"/>
      <c r="E143" s="87"/>
      <c r="F143" s="185">
        <v>4000</v>
      </c>
      <c r="G143" s="87"/>
      <c r="H143" s="106"/>
      <c r="I143" s="198"/>
      <c r="J143" s="687"/>
      <c r="K143" s="198"/>
      <c r="L143" s="687"/>
      <c r="M143" s="661"/>
      <c r="N143" s="661"/>
      <c r="O143" s="661"/>
      <c r="P143" s="661"/>
      <c r="Q143" s="661"/>
      <c r="R143" s="661"/>
      <c r="S143" s="661"/>
      <c r="T143" s="661"/>
      <c r="U143" s="661"/>
      <c r="V143" s="661"/>
      <c r="W143" s="661"/>
      <c r="X143" s="661"/>
      <c r="Y143" s="661"/>
      <c r="Z143" s="661"/>
      <c r="AA143" s="661"/>
      <c r="AB143" s="661"/>
      <c r="AC143" s="661"/>
      <c r="AD143" s="661"/>
    </row>
    <row r="144" spans="1:30" s="29" customFormat="1" ht="19.5" customHeight="1">
      <c r="A144" s="225" t="s">
        <v>92</v>
      </c>
      <c r="B144" s="118" t="s">
        <v>93</v>
      </c>
      <c r="C144" s="80"/>
      <c r="D144" s="190">
        <f>SUM(D145:D146)</f>
        <v>16636.670000000013</v>
      </c>
      <c r="E144" s="190"/>
      <c r="F144" s="190">
        <f>SUM(F145:F146)</f>
        <v>71000</v>
      </c>
      <c r="G144" s="190"/>
      <c r="H144" s="104"/>
      <c r="I144" s="230"/>
      <c r="J144" s="697"/>
      <c r="K144" s="230"/>
      <c r="L144" s="697"/>
      <c r="M144" s="703"/>
      <c r="N144" s="703"/>
      <c r="O144" s="703"/>
      <c r="P144" s="703"/>
      <c r="Q144" s="703"/>
      <c r="R144" s="703"/>
      <c r="S144" s="703"/>
      <c r="T144" s="703"/>
      <c r="U144" s="703"/>
      <c r="V144" s="703"/>
      <c r="W144" s="703"/>
      <c r="X144" s="703"/>
      <c r="Y144" s="703"/>
      <c r="Z144" s="703"/>
      <c r="AA144" s="703"/>
      <c r="AB144" s="703"/>
      <c r="AC144" s="703"/>
      <c r="AD144" s="703"/>
    </row>
    <row r="145" spans="1:30" s="28" customFormat="1" ht="19.5" customHeight="1">
      <c r="A145" s="467"/>
      <c r="B145" s="84"/>
      <c r="C145" s="162" t="s">
        <v>94</v>
      </c>
      <c r="D145" s="185">
        <f>150000+1200-30585-37487.02-35991.31-15000+18500-34000</f>
        <v>16636.670000000013</v>
      </c>
      <c r="E145" s="185"/>
      <c r="F145" s="185"/>
      <c r="G145" s="185"/>
      <c r="H145" s="106"/>
      <c r="I145" s="198"/>
      <c r="J145" s="687"/>
      <c r="K145" s="198"/>
      <c r="L145" s="687"/>
      <c r="M145" s="661"/>
      <c r="N145" s="661"/>
      <c r="O145" s="661"/>
      <c r="P145" s="661"/>
      <c r="Q145" s="661"/>
      <c r="R145" s="661"/>
      <c r="S145" s="661"/>
      <c r="T145" s="661"/>
      <c r="U145" s="661"/>
      <c r="V145" s="661"/>
      <c r="W145" s="661"/>
      <c r="X145" s="661"/>
      <c r="Y145" s="661"/>
      <c r="Z145" s="661"/>
      <c r="AA145" s="661"/>
      <c r="AB145" s="661"/>
      <c r="AC145" s="661"/>
      <c r="AD145" s="661"/>
    </row>
    <row r="146" spans="1:30" s="28" customFormat="1" ht="19.5" customHeight="1">
      <c r="A146" s="220"/>
      <c r="B146" s="97"/>
      <c r="C146" s="86" t="s">
        <v>280</v>
      </c>
      <c r="D146" s="185"/>
      <c r="E146" s="185"/>
      <c r="F146" s="185">
        <f>105000-34000</f>
        <v>71000</v>
      </c>
      <c r="G146" s="185"/>
      <c r="H146" s="106"/>
      <c r="I146" s="198"/>
      <c r="J146" s="687"/>
      <c r="K146" s="198"/>
      <c r="L146" s="687"/>
      <c r="M146" s="661"/>
      <c r="N146" s="661"/>
      <c r="O146" s="661"/>
      <c r="P146" s="661"/>
      <c r="Q146" s="661"/>
      <c r="R146" s="661"/>
      <c r="S146" s="661"/>
      <c r="T146" s="661"/>
      <c r="U146" s="661"/>
      <c r="V146" s="661"/>
      <c r="W146" s="661"/>
      <c r="X146" s="661"/>
      <c r="Y146" s="661"/>
      <c r="Z146" s="661"/>
      <c r="AA146" s="661"/>
      <c r="AB146" s="661"/>
      <c r="AC146" s="661"/>
      <c r="AD146" s="661"/>
    </row>
    <row r="147" spans="1:30" s="29" customFormat="1" ht="19.5" customHeight="1">
      <c r="A147" s="453" t="s">
        <v>95</v>
      </c>
      <c r="B147" s="453"/>
      <c r="C147" s="83"/>
      <c r="D147" s="190">
        <f>D148+D151+D158</f>
        <v>34585</v>
      </c>
      <c r="E147" s="190"/>
      <c r="F147" s="190">
        <f>F148+F151+F158</f>
        <v>12990</v>
      </c>
      <c r="G147" s="190"/>
      <c r="H147" s="104"/>
      <c r="I147" s="230"/>
      <c r="J147" s="697"/>
      <c r="K147" s="230"/>
      <c r="L147" s="697"/>
      <c r="M147" s="703"/>
      <c r="N147" s="703"/>
      <c r="O147" s="703"/>
      <c r="P147" s="703"/>
      <c r="Q147" s="703"/>
      <c r="R147" s="703"/>
      <c r="S147" s="703"/>
      <c r="T147" s="703"/>
      <c r="U147" s="703"/>
      <c r="V147" s="703"/>
      <c r="W147" s="703"/>
      <c r="X147" s="703"/>
      <c r="Y147" s="703"/>
      <c r="Z147" s="703"/>
      <c r="AA147" s="703"/>
      <c r="AB147" s="703"/>
      <c r="AC147" s="703"/>
      <c r="AD147" s="703"/>
    </row>
    <row r="148" spans="1:30" s="28" customFormat="1" ht="19.5" customHeight="1">
      <c r="A148" s="88"/>
      <c r="B148" s="162" t="s">
        <v>98</v>
      </c>
      <c r="C148" s="162"/>
      <c r="D148" s="185">
        <f>SUM(D149:D150)</f>
        <v>0</v>
      </c>
      <c r="E148" s="185"/>
      <c r="F148" s="185">
        <f>SUM(F149:F150)</f>
        <v>4000</v>
      </c>
      <c r="G148" s="185"/>
      <c r="H148" s="106"/>
      <c r="I148" s="198"/>
      <c r="J148" s="687"/>
      <c r="K148" s="198"/>
      <c r="L148" s="687"/>
      <c r="M148" s="661"/>
      <c r="N148" s="661"/>
      <c r="O148" s="661"/>
      <c r="P148" s="661"/>
      <c r="Q148" s="661"/>
      <c r="R148" s="661"/>
      <c r="S148" s="661"/>
      <c r="T148" s="661"/>
      <c r="U148" s="661"/>
      <c r="V148" s="661"/>
      <c r="W148" s="661"/>
      <c r="X148" s="661"/>
      <c r="Y148" s="661"/>
      <c r="Z148" s="661"/>
      <c r="AA148" s="661"/>
      <c r="AB148" s="661"/>
      <c r="AC148" s="661"/>
      <c r="AD148" s="661"/>
    </row>
    <row r="149" spans="1:30" s="28" customFormat="1" ht="19.5" customHeight="1">
      <c r="A149" s="88"/>
      <c r="B149" s="89"/>
      <c r="C149" s="86" t="s">
        <v>89</v>
      </c>
      <c r="D149" s="185"/>
      <c r="E149" s="87"/>
      <c r="F149" s="87">
        <f>1500+1000</f>
        <v>2500</v>
      </c>
      <c r="G149" s="87"/>
      <c r="H149" s="106"/>
      <c r="I149" s="198"/>
      <c r="J149" s="687"/>
      <c r="K149" s="198"/>
      <c r="L149" s="687"/>
      <c r="M149" s="661"/>
      <c r="N149" s="661"/>
      <c r="O149" s="661"/>
      <c r="P149" s="661"/>
      <c r="Q149" s="661"/>
      <c r="R149" s="661"/>
      <c r="S149" s="661"/>
      <c r="T149" s="661"/>
      <c r="U149" s="661"/>
      <c r="V149" s="661"/>
      <c r="W149" s="661"/>
      <c r="X149" s="661"/>
      <c r="Y149" s="661"/>
      <c r="Z149" s="661"/>
      <c r="AA149" s="661"/>
      <c r="AB149" s="661"/>
      <c r="AC149" s="661"/>
      <c r="AD149" s="661"/>
    </row>
    <row r="150" spans="1:30" s="28" customFormat="1" ht="19.5" customHeight="1">
      <c r="A150" s="88"/>
      <c r="B150" s="89"/>
      <c r="C150" s="85" t="s">
        <v>99</v>
      </c>
      <c r="D150" s="185"/>
      <c r="E150" s="87"/>
      <c r="F150" s="87">
        <v>1500</v>
      </c>
      <c r="G150" s="87"/>
      <c r="H150" s="106"/>
      <c r="I150" s="198"/>
      <c r="J150" s="687"/>
      <c r="K150" s="198"/>
      <c r="L150" s="687"/>
      <c r="M150" s="661"/>
      <c r="N150" s="661"/>
      <c r="O150" s="661"/>
      <c r="P150" s="661"/>
      <c r="Q150" s="661"/>
      <c r="R150" s="661"/>
      <c r="S150" s="661"/>
      <c r="T150" s="661"/>
      <c r="U150" s="661"/>
      <c r="V150" s="661"/>
      <c r="W150" s="661"/>
      <c r="X150" s="661"/>
      <c r="Y150" s="661"/>
      <c r="Z150" s="661"/>
      <c r="AA150" s="661"/>
      <c r="AB150" s="661"/>
      <c r="AC150" s="661"/>
      <c r="AD150" s="661"/>
    </row>
    <row r="151" spans="1:30" s="28" customFormat="1" ht="19.5" customHeight="1">
      <c r="A151" s="88"/>
      <c r="B151" s="162" t="s">
        <v>402</v>
      </c>
      <c r="C151" s="86"/>
      <c r="D151" s="185"/>
      <c r="E151" s="87"/>
      <c r="F151" s="87">
        <f>SUM(F152:F157)</f>
        <v>8990</v>
      </c>
      <c r="G151" s="87"/>
      <c r="H151" s="106"/>
      <c r="I151" s="198"/>
      <c r="J151" s="687"/>
      <c r="K151" s="198"/>
      <c r="L151" s="687"/>
      <c r="M151" s="661"/>
      <c r="N151" s="661"/>
      <c r="O151" s="661"/>
      <c r="P151" s="661"/>
      <c r="Q151" s="661"/>
      <c r="R151" s="661"/>
      <c r="S151" s="661"/>
      <c r="T151" s="661"/>
      <c r="U151" s="661"/>
      <c r="V151" s="661"/>
      <c r="W151" s="661"/>
      <c r="X151" s="661"/>
      <c r="Y151" s="661"/>
      <c r="Z151" s="661"/>
      <c r="AA151" s="661"/>
      <c r="AB151" s="661"/>
      <c r="AC151" s="661"/>
      <c r="AD151" s="661"/>
    </row>
    <row r="152" spans="1:30" s="28" customFormat="1" ht="19.5" customHeight="1">
      <c r="A152" s="88"/>
      <c r="B152" s="89"/>
      <c r="C152" s="90" t="s">
        <v>114</v>
      </c>
      <c r="D152" s="185"/>
      <c r="E152" s="87"/>
      <c r="F152" s="87">
        <v>362</v>
      </c>
      <c r="G152" s="87"/>
      <c r="H152" s="106"/>
      <c r="I152" s="198"/>
      <c r="J152" s="687"/>
      <c r="K152" s="198"/>
      <c r="L152" s="687"/>
      <c r="M152" s="661"/>
      <c r="N152" s="661"/>
      <c r="O152" s="661"/>
      <c r="P152" s="661"/>
      <c r="Q152" s="661"/>
      <c r="R152" s="661"/>
      <c r="S152" s="661"/>
      <c r="T152" s="661"/>
      <c r="U152" s="661"/>
      <c r="V152" s="661"/>
      <c r="W152" s="661"/>
      <c r="X152" s="661"/>
      <c r="Y152" s="661"/>
      <c r="Z152" s="661"/>
      <c r="AA152" s="661"/>
      <c r="AB152" s="661"/>
      <c r="AC152" s="661"/>
      <c r="AD152" s="661"/>
    </row>
    <row r="153" spans="1:30" s="28" customFormat="1" ht="19.5" customHeight="1">
      <c r="A153" s="88"/>
      <c r="B153" s="89"/>
      <c r="C153" s="162" t="s">
        <v>115</v>
      </c>
      <c r="D153" s="185"/>
      <c r="E153" s="185"/>
      <c r="F153" s="185">
        <v>52</v>
      </c>
      <c r="G153" s="185"/>
      <c r="H153" s="106"/>
      <c r="I153" s="198"/>
      <c r="J153" s="687"/>
      <c r="K153" s="198"/>
      <c r="L153" s="687"/>
      <c r="M153" s="661"/>
      <c r="N153" s="661"/>
      <c r="O153" s="661"/>
      <c r="P153" s="661"/>
      <c r="Q153" s="661"/>
      <c r="R153" s="661"/>
      <c r="S153" s="661"/>
      <c r="T153" s="661"/>
      <c r="U153" s="661"/>
      <c r="V153" s="661"/>
      <c r="W153" s="661"/>
      <c r="X153" s="661"/>
      <c r="Y153" s="661"/>
      <c r="Z153" s="661"/>
      <c r="AA153" s="661"/>
      <c r="AB153" s="661"/>
      <c r="AC153" s="661"/>
      <c r="AD153" s="661"/>
    </row>
    <row r="154" spans="1:30" s="28" customFormat="1" ht="19.5" customHeight="1">
      <c r="A154" s="88"/>
      <c r="B154" s="89"/>
      <c r="C154" s="162" t="s">
        <v>107</v>
      </c>
      <c r="D154" s="185"/>
      <c r="E154" s="185"/>
      <c r="F154" s="185">
        <v>2115</v>
      </c>
      <c r="G154" s="185"/>
      <c r="H154" s="106"/>
      <c r="I154" s="198"/>
      <c r="J154" s="687"/>
      <c r="K154" s="198"/>
      <c r="L154" s="687"/>
      <c r="M154" s="661"/>
      <c r="N154" s="661"/>
      <c r="O154" s="661"/>
      <c r="P154" s="661"/>
      <c r="Q154" s="661"/>
      <c r="R154" s="661"/>
      <c r="S154" s="661"/>
      <c r="T154" s="661"/>
      <c r="U154" s="661"/>
      <c r="V154" s="661"/>
      <c r="W154" s="661"/>
      <c r="X154" s="661"/>
      <c r="Y154" s="661"/>
      <c r="Z154" s="661"/>
      <c r="AA154" s="661"/>
      <c r="AB154" s="661"/>
      <c r="AC154" s="661"/>
      <c r="AD154" s="661"/>
    </row>
    <row r="155" spans="1:30" s="28" customFormat="1" ht="19.5" customHeight="1">
      <c r="A155" s="88"/>
      <c r="B155" s="89"/>
      <c r="C155" s="86" t="s">
        <v>403</v>
      </c>
      <c r="D155" s="185"/>
      <c r="E155" s="87"/>
      <c r="F155" s="87">
        <v>6324</v>
      </c>
      <c r="G155" s="87"/>
      <c r="H155" s="106"/>
      <c r="I155" s="198"/>
      <c r="J155" s="687"/>
      <c r="K155" s="198"/>
      <c r="L155" s="687"/>
      <c r="M155" s="661"/>
      <c r="N155" s="661"/>
      <c r="O155" s="661"/>
      <c r="P155" s="661"/>
      <c r="Q155" s="661"/>
      <c r="R155" s="661"/>
      <c r="S155" s="661"/>
      <c r="T155" s="661"/>
      <c r="U155" s="661"/>
      <c r="V155" s="661"/>
      <c r="W155" s="661"/>
      <c r="X155" s="661"/>
      <c r="Y155" s="661"/>
      <c r="Z155" s="661"/>
      <c r="AA155" s="661"/>
      <c r="AB155" s="661"/>
      <c r="AC155" s="661"/>
      <c r="AD155" s="661"/>
    </row>
    <row r="156" spans="1:30" s="28" customFormat="1" ht="19.5" customHeight="1">
      <c r="A156" s="88"/>
      <c r="B156" s="89"/>
      <c r="C156" s="86" t="s">
        <v>263</v>
      </c>
      <c r="D156" s="185"/>
      <c r="E156" s="87"/>
      <c r="F156" s="87">
        <v>100</v>
      </c>
      <c r="G156" s="87"/>
      <c r="H156" s="106"/>
      <c r="I156" s="198"/>
      <c r="J156" s="687"/>
      <c r="K156" s="198"/>
      <c r="L156" s="687"/>
      <c r="M156" s="661"/>
      <c r="N156" s="661"/>
      <c r="O156" s="661"/>
      <c r="P156" s="661"/>
      <c r="Q156" s="661"/>
      <c r="R156" s="661"/>
      <c r="S156" s="661"/>
      <c r="T156" s="661"/>
      <c r="U156" s="661"/>
      <c r="V156" s="661"/>
      <c r="W156" s="661"/>
      <c r="X156" s="661"/>
      <c r="Y156" s="661"/>
      <c r="Z156" s="661"/>
      <c r="AA156" s="661"/>
      <c r="AB156" s="661"/>
      <c r="AC156" s="661"/>
      <c r="AD156" s="661"/>
    </row>
    <row r="157" spans="1:30" s="28" customFormat="1" ht="19.5" customHeight="1">
      <c r="A157" s="88"/>
      <c r="B157" s="89"/>
      <c r="C157" s="86" t="s">
        <v>99</v>
      </c>
      <c r="D157" s="185"/>
      <c r="E157" s="87"/>
      <c r="F157" s="87">
        <v>37</v>
      </c>
      <c r="G157" s="87"/>
      <c r="H157" s="106"/>
      <c r="I157" s="198"/>
      <c r="J157" s="687"/>
      <c r="K157" s="198"/>
      <c r="L157" s="687"/>
      <c r="M157" s="661"/>
      <c r="N157" s="661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  <c r="AC157" s="661"/>
      <c r="AD157" s="661"/>
    </row>
    <row r="158" spans="1:30" s="28" customFormat="1" ht="19.5" customHeight="1">
      <c r="A158" s="88"/>
      <c r="B158" s="84" t="s">
        <v>96</v>
      </c>
      <c r="C158" s="86"/>
      <c r="D158" s="185">
        <f>SUM(D159:D160)</f>
        <v>34585</v>
      </c>
      <c r="E158" s="87"/>
      <c r="F158" s="185"/>
      <c r="G158" s="87"/>
      <c r="H158" s="106"/>
      <c r="I158" s="198"/>
      <c r="J158" s="687"/>
      <c r="K158" s="198"/>
      <c r="L158" s="687"/>
      <c r="M158" s="661"/>
      <c r="N158" s="661"/>
      <c r="O158" s="661"/>
      <c r="P158" s="661"/>
      <c r="Q158" s="661"/>
      <c r="R158" s="661"/>
      <c r="S158" s="661"/>
      <c r="T158" s="661"/>
      <c r="U158" s="661"/>
      <c r="V158" s="661"/>
      <c r="W158" s="661"/>
      <c r="X158" s="661"/>
      <c r="Y158" s="661"/>
      <c r="Z158" s="661"/>
      <c r="AA158" s="661"/>
      <c r="AB158" s="661"/>
      <c r="AC158" s="661"/>
      <c r="AD158" s="661"/>
    </row>
    <row r="159" spans="1:30" s="28" customFormat="1" ht="19.5" customHeight="1">
      <c r="A159" s="216"/>
      <c r="B159" s="84"/>
      <c r="C159" s="86" t="s">
        <v>99</v>
      </c>
      <c r="D159" s="185">
        <v>4000</v>
      </c>
      <c r="E159" s="87"/>
      <c r="F159" s="185"/>
      <c r="G159" s="87"/>
      <c r="H159" s="106"/>
      <c r="I159" s="198"/>
      <c r="J159" s="687"/>
      <c r="K159" s="198"/>
      <c r="L159" s="687"/>
      <c r="M159" s="661"/>
      <c r="N159" s="661"/>
      <c r="O159" s="661"/>
      <c r="P159" s="661"/>
      <c r="Q159" s="661"/>
      <c r="R159" s="661"/>
      <c r="S159" s="661"/>
      <c r="T159" s="661"/>
      <c r="U159" s="661"/>
      <c r="V159" s="661"/>
      <c r="W159" s="661"/>
      <c r="X159" s="661"/>
      <c r="Y159" s="661"/>
      <c r="Z159" s="661"/>
      <c r="AA159" s="661"/>
      <c r="AB159" s="661"/>
      <c r="AC159" s="661"/>
      <c r="AD159" s="661"/>
    </row>
    <row r="160" spans="1:30" s="28" customFormat="1" ht="19.5" customHeight="1">
      <c r="A160" s="216"/>
      <c r="B160" s="97"/>
      <c r="C160" s="86" t="s">
        <v>97</v>
      </c>
      <c r="D160" s="185">
        <v>30585</v>
      </c>
      <c r="E160" s="87"/>
      <c r="F160" s="185"/>
      <c r="G160" s="87"/>
      <c r="H160" s="106"/>
      <c r="I160" s="198"/>
      <c r="J160" s="687"/>
      <c r="K160" s="198"/>
      <c r="L160" s="687"/>
      <c r="M160" s="661"/>
      <c r="N160" s="661"/>
      <c r="O160" s="661"/>
      <c r="P160" s="661"/>
      <c r="Q160" s="661"/>
      <c r="R160" s="661"/>
      <c r="S160" s="661"/>
      <c r="T160" s="661"/>
      <c r="U160" s="661"/>
      <c r="V160" s="661"/>
      <c r="W160" s="661"/>
      <c r="X160" s="661"/>
      <c r="Y160" s="661"/>
      <c r="Z160" s="661"/>
      <c r="AA160" s="661"/>
      <c r="AB160" s="661"/>
      <c r="AC160" s="661"/>
      <c r="AD160" s="661"/>
    </row>
    <row r="161" spans="1:30" s="29" customFormat="1" ht="19.5" customHeight="1">
      <c r="A161" s="82" t="s">
        <v>252</v>
      </c>
      <c r="B161" s="163"/>
      <c r="C161" s="83"/>
      <c r="D161" s="190"/>
      <c r="E161" s="81"/>
      <c r="F161" s="190">
        <f>F162+F165</f>
        <v>213500</v>
      </c>
      <c r="G161" s="81"/>
      <c r="H161" s="104"/>
      <c r="I161" s="230"/>
      <c r="J161" s="697"/>
      <c r="K161" s="230"/>
      <c r="L161" s="697"/>
      <c r="M161" s="703"/>
      <c r="N161" s="703"/>
      <c r="O161" s="703"/>
      <c r="P161" s="703"/>
      <c r="Q161" s="703"/>
      <c r="R161" s="703"/>
      <c r="S161" s="703"/>
      <c r="T161" s="703"/>
      <c r="U161" s="703"/>
      <c r="V161" s="703"/>
      <c r="W161" s="703"/>
      <c r="X161" s="703"/>
      <c r="Y161" s="703"/>
      <c r="Z161" s="703"/>
      <c r="AA161" s="703"/>
      <c r="AB161" s="703"/>
      <c r="AC161" s="703"/>
      <c r="AD161" s="703"/>
    </row>
    <row r="162" spans="1:30" s="28" customFormat="1" ht="19.5" customHeight="1">
      <c r="A162" s="84"/>
      <c r="B162" s="85" t="s">
        <v>253</v>
      </c>
      <c r="C162" s="86"/>
      <c r="D162" s="185"/>
      <c r="E162" s="87"/>
      <c r="F162" s="185">
        <f>SUM(D163:F164)</f>
        <v>195000</v>
      </c>
      <c r="G162" s="87"/>
      <c r="H162" s="106"/>
      <c r="I162" s="198"/>
      <c r="J162" s="687"/>
      <c r="K162" s="198"/>
      <c r="L162" s="687"/>
      <c r="M162" s="661"/>
      <c r="N162" s="661"/>
      <c r="O162" s="661"/>
      <c r="P162" s="661"/>
      <c r="Q162" s="661"/>
      <c r="R162" s="661"/>
      <c r="S162" s="661"/>
      <c r="T162" s="661"/>
      <c r="U162" s="661"/>
      <c r="V162" s="661"/>
      <c r="W162" s="661"/>
      <c r="X162" s="661"/>
      <c r="Y162" s="661"/>
      <c r="Z162" s="661"/>
      <c r="AA162" s="661"/>
      <c r="AB162" s="661"/>
      <c r="AC162" s="661"/>
      <c r="AD162" s="661"/>
    </row>
    <row r="163" spans="1:30" s="28" customFormat="1" ht="19.5" customHeight="1">
      <c r="A163" s="216"/>
      <c r="B163" s="84"/>
      <c r="C163" s="86" t="s">
        <v>99</v>
      </c>
      <c r="D163" s="185"/>
      <c r="E163" s="87"/>
      <c r="F163" s="185">
        <v>45000</v>
      </c>
      <c r="G163" s="87"/>
      <c r="H163" s="106"/>
      <c r="I163" s="198"/>
      <c r="J163" s="687"/>
      <c r="K163" s="198"/>
      <c r="L163" s="687"/>
      <c r="M163" s="661"/>
      <c r="N163" s="661"/>
      <c r="O163" s="661"/>
      <c r="P163" s="661"/>
      <c r="Q163" s="661"/>
      <c r="R163" s="661"/>
      <c r="S163" s="661"/>
      <c r="T163" s="661"/>
      <c r="U163" s="661"/>
      <c r="V163" s="661"/>
      <c r="W163" s="661"/>
      <c r="X163" s="661"/>
      <c r="Y163" s="661"/>
      <c r="Z163" s="661"/>
      <c r="AA163" s="661"/>
      <c r="AB163" s="661"/>
      <c r="AC163" s="661"/>
      <c r="AD163" s="661"/>
    </row>
    <row r="164" spans="1:30" s="28" customFormat="1" ht="19.5" customHeight="1">
      <c r="A164" s="216"/>
      <c r="B164" s="88"/>
      <c r="C164" s="86" t="s">
        <v>264</v>
      </c>
      <c r="D164" s="185"/>
      <c r="E164" s="87"/>
      <c r="F164" s="185">
        <v>150000</v>
      </c>
      <c r="G164" s="87"/>
      <c r="H164" s="106"/>
      <c r="I164" s="198"/>
      <c r="J164" s="687"/>
      <c r="K164" s="198"/>
      <c r="L164" s="687"/>
      <c r="M164" s="661"/>
      <c r="N164" s="661"/>
      <c r="O164" s="661"/>
      <c r="P164" s="661"/>
      <c r="Q164" s="661"/>
      <c r="R164" s="661"/>
      <c r="S164" s="661"/>
      <c r="T164" s="661"/>
      <c r="U164" s="661"/>
      <c r="V164" s="661"/>
      <c r="W164" s="661"/>
      <c r="X164" s="661"/>
      <c r="Y164" s="661"/>
      <c r="Z164" s="661"/>
      <c r="AA164" s="661"/>
      <c r="AB164" s="661"/>
      <c r="AC164" s="661"/>
      <c r="AD164" s="661"/>
    </row>
    <row r="165" spans="1:30" s="28" customFormat="1" ht="21" customHeight="1">
      <c r="A165" s="216"/>
      <c r="B165" s="84" t="s">
        <v>265</v>
      </c>
      <c r="C165" s="86"/>
      <c r="D165" s="185"/>
      <c r="E165" s="87"/>
      <c r="F165" s="185">
        <f>SUM(F166:F169)</f>
        <v>18500</v>
      </c>
      <c r="G165" s="87"/>
      <c r="H165" s="106"/>
      <c r="I165" s="198"/>
      <c r="J165" s="687"/>
      <c r="K165" s="198"/>
      <c r="L165" s="687"/>
      <c r="M165" s="661"/>
      <c r="N165" s="661"/>
      <c r="O165" s="661"/>
      <c r="P165" s="661"/>
      <c r="Q165" s="661"/>
      <c r="R165" s="661"/>
      <c r="S165" s="661"/>
      <c r="T165" s="661"/>
      <c r="U165" s="661"/>
      <c r="V165" s="661"/>
      <c r="W165" s="661"/>
      <c r="X165" s="661"/>
      <c r="Y165" s="661"/>
      <c r="Z165" s="661"/>
      <c r="AA165" s="661"/>
      <c r="AB165" s="661"/>
      <c r="AC165" s="661"/>
      <c r="AD165" s="661"/>
    </row>
    <row r="166" spans="1:30" s="28" customFormat="1" ht="21" customHeight="1">
      <c r="A166" s="216"/>
      <c r="B166" s="84"/>
      <c r="C166" s="86" t="s">
        <v>113</v>
      </c>
      <c r="D166" s="185"/>
      <c r="E166" s="87"/>
      <c r="F166" s="185">
        <v>15000</v>
      </c>
      <c r="G166" s="87"/>
      <c r="H166" s="106"/>
      <c r="I166" s="198"/>
      <c r="J166" s="687"/>
      <c r="K166" s="198"/>
      <c r="L166" s="687"/>
      <c r="M166" s="661"/>
      <c r="N166" s="661"/>
      <c r="O166" s="661"/>
      <c r="P166" s="661"/>
      <c r="Q166" s="661"/>
      <c r="R166" s="661"/>
      <c r="S166" s="661"/>
      <c r="T166" s="661"/>
      <c r="U166" s="661"/>
      <c r="V166" s="661"/>
      <c r="W166" s="661"/>
      <c r="X166" s="661"/>
      <c r="Y166" s="661"/>
      <c r="Z166" s="661"/>
      <c r="AA166" s="661"/>
      <c r="AB166" s="661"/>
      <c r="AC166" s="661"/>
      <c r="AD166" s="661"/>
    </row>
    <row r="167" spans="1:30" s="28" customFormat="1" ht="21" customHeight="1">
      <c r="A167" s="216"/>
      <c r="B167" s="88"/>
      <c r="C167" s="86" t="s">
        <v>114</v>
      </c>
      <c r="D167" s="185"/>
      <c r="E167" s="87"/>
      <c r="F167" s="185">
        <v>2600</v>
      </c>
      <c r="G167" s="87"/>
      <c r="H167" s="106"/>
      <c r="I167" s="198"/>
      <c r="J167" s="687"/>
      <c r="K167" s="198"/>
      <c r="L167" s="687"/>
      <c r="M167" s="661"/>
      <c r="N167" s="661"/>
      <c r="O167" s="661"/>
      <c r="P167" s="661"/>
      <c r="Q167" s="661"/>
      <c r="R167" s="661"/>
      <c r="S167" s="661"/>
      <c r="T167" s="661"/>
      <c r="U167" s="661"/>
      <c r="V167" s="661"/>
      <c r="W167" s="661"/>
      <c r="X167" s="661"/>
      <c r="Y167" s="661"/>
      <c r="Z167" s="661"/>
      <c r="AA167" s="661"/>
      <c r="AB167" s="661"/>
      <c r="AC167" s="661"/>
      <c r="AD167" s="661"/>
    </row>
    <row r="168" spans="1:30" s="28" customFormat="1" ht="21" customHeight="1">
      <c r="A168" s="216"/>
      <c r="B168" s="88"/>
      <c r="C168" s="86" t="s">
        <v>115</v>
      </c>
      <c r="D168" s="185"/>
      <c r="E168" s="87"/>
      <c r="F168" s="185">
        <v>353</v>
      </c>
      <c r="G168" s="87"/>
      <c r="H168" s="106"/>
      <c r="I168" s="198"/>
      <c r="J168" s="687"/>
      <c r="K168" s="198"/>
      <c r="L168" s="687"/>
      <c r="M168" s="661"/>
      <c r="N168" s="661"/>
      <c r="O168" s="661"/>
      <c r="P168" s="661"/>
      <c r="Q168" s="661"/>
      <c r="R168" s="661"/>
      <c r="S168" s="661"/>
      <c r="T168" s="661"/>
      <c r="U168" s="661"/>
      <c r="V168" s="661"/>
      <c r="W168" s="661"/>
      <c r="X168" s="661"/>
      <c r="Y168" s="661"/>
      <c r="Z168" s="661"/>
      <c r="AA168" s="661"/>
      <c r="AB168" s="661"/>
      <c r="AC168" s="661"/>
      <c r="AD168" s="661"/>
    </row>
    <row r="169" spans="1:30" s="28" customFormat="1" ht="19.5" customHeight="1">
      <c r="A169" s="220"/>
      <c r="B169" s="97"/>
      <c r="C169" s="86" t="s">
        <v>97</v>
      </c>
      <c r="D169" s="185"/>
      <c r="E169" s="87"/>
      <c r="F169" s="185">
        <v>547</v>
      </c>
      <c r="G169" s="87"/>
      <c r="H169" s="106"/>
      <c r="I169" s="198"/>
      <c r="J169" s="687"/>
      <c r="K169" s="198"/>
      <c r="L169" s="687"/>
      <c r="M169" s="661"/>
      <c r="N169" s="661"/>
      <c r="O169" s="661"/>
      <c r="P169" s="661"/>
      <c r="Q169" s="661"/>
      <c r="R169" s="661"/>
      <c r="S169" s="661"/>
      <c r="T169" s="661"/>
      <c r="U169" s="661"/>
      <c r="V169" s="661"/>
      <c r="W169" s="661"/>
      <c r="X169" s="661"/>
      <c r="Y169" s="661"/>
      <c r="Z169" s="661"/>
      <c r="AA169" s="661"/>
      <c r="AB169" s="661"/>
      <c r="AC169" s="661"/>
      <c r="AD169" s="661"/>
    </row>
    <row r="170" spans="1:30" s="29" customFormat="1" ht="19.5" customHeight="1">
      <c r="A170" s="225" t="s">
        <v>103</v>
      </c>
      <c r="B170" s="637" t="s">
        <v>104</v>
      </c>
      <c r="C170" s="83"/>
      <c r="D170" s="190"/>
      <c r="E170" s="81"/>
      <c r="F170" s="190">
        <f>SUM(F171:F172)</f>
        <v>1200</v>
      </c>
      <c r="G170" s="81"/>
      <c r="H170" s="104"/>
      <c r="I170" s="199"/>
      <c r="J170" s="697"/>
      <c r="K170" s="230"/>
      <c r="L170" s="697"/>
      <c r="M170" s="703"/>
      <c r="N170" s="703"/>
      <c r="O170" s="703"/>
      <c r="P170" s="703"/>
      <c r="Q170" s="703"/>
      <c r="R170" s="703"/>
      <c r="S170" s="703"/>
      <c r="T170" s="703"/>
      <c r="U170" s="703"/>
      <c r="V170" s="703"/>
      <c r="W170" s="703"/>
      <c r="X170" s="703"/>
      <c r="Y170" s="703"/>
      <c r="Z170" s="703"/>
      <c r="AA170" s="703"/>
      <c r="AB170" s="703"/>
      <c r="AC170" s="703"/>
      <c r="AD170" s="703"/>
    </row>
    <row r="171" spans="1:30" s="28" customFormat="1" ht="19.5" customHeight="1">
      <c r="A171" s="467"/>
      <c r="B171" s="84"/>
      <c r="C171" s="86" t="s">
        <v>99</v>
      </c>
      <c r="D171" s="185"/>
      <c r="E171" s="87"/>
      <c r="F171" s="185">
        <f>1200-1002</f>
        <v>198</v>
      </c>
      <c r="G171" s="87"/>
      <c r="H171" s="106"/>
      <c r="I171" s="638"/>
      <c r="J171" s="687"/>
      <c r="K171" s="198"/>
      <c r="L171" s="687"/>
      <c r="M171" s="661"/>
      <c r="N171" s="661"/>
      <c r="O171" s="661"/>
      <c r="P171" s="661"/>
      <c r="Q171" s="661"/>
      <c r="R171" s="661"/>
      <c r="S171" s="661"/>
      <c r="T171" s="661"/>
      <c r="U171" s="661"/>
      <c r="V171" s="661"/>
      <c r="W171" s="661"/>
      <c r="X171" s="661"/>
      <c r="Y171" s="661"/>
      <c r="Z171" s="661"/>
      <c r="AA171" s="661"/>
      <c r="AB171" s="661"/>
      <c r="AC171" s="661"/>
      <c r="AD171" s="661"/>
    </row>
    <row r="172" spans="1:30" s="28" customFormat="1" ht="19.5" customHeight="1">
      <c r="A172" s="220"/>
      <c r="B172" s="97"/>
      <c r="C172" s="86" t="s">
        <v>293</v>
      </c>
      <c r="D172" s="185"/>
      <c r="E172" s="87"/>
      <c r="F172" s="185">
        <v>1002</v>
      </c>
      <c r="G172" s="87"/>
      <c r="H172" s="106"/>
      <c r="I172" s="638"/>
      <c r="J172" s="687"/>
      <c r="K172" s="198"/>
      <c r="L172" s="687"/>
      <c r="M172" s="661"/>
      <c r="N172" s="661"/>
      <c r="O172" s="661"/>
      <c r="P172" s="661"/>
      <c r="Q172" s="661"/>
      <c r="R172" s="661"/>
      <c r="S172" s="661"/>
      <c r="T172" s="661"/>
      <c r="U172" s="661"/>
      <c r="V172" s="661"/>
      <c r="W172" s="661"/>
      <c r="X172" s="661"/>
      <c r="Y172" s="661"/>
      <c r="Z172" s="661"/>
      <c r="AA172" s="661"/>
      <c r="AB172" s="661"/>
      <c r="AC172" s="661"/>
      <c r="AD172" s="661"/>
    </row>
    <row r="173" spans="1:30" s="29" customFormat="1" ht="19.5" customHeight="1">
      <c r="A173" s="453" t="s">
        <v>111</v>
      </c>
      <c r="B173" s="163"/>
      <c r="C173" s="83"/>
      <c r="D173" s="190">
        <f>D174+D181+D182</f>
        <v>613000</v>
      </c>
      <c r="E173" s="81"/>
      <c r="F173" s="190">
        <f>F174+F181+F182</f>
        <v>780880</v>
      </c>
      <c r="G173" s="81"/>
      <c r="H173" s="104"/>
      <c r="I173" s="230"/>
      <c r="J173" s="697"/>
      <c r="K173" s="230"/>
      <c r="L173" s="697"/>
      <c r="M173" s="703"/>
      <c r="N173" s="703"/>
      <c r="O173" s="703"/>
      <c r="P173" s="703"/>
      <c r="Q173" s="703"/>
      <c r="R173" s="703"/>
      <c r="S173" s="703"/>
      <c r="T173" s="703"/>
      <c r="U173" s="703"/>
      <c r="V173" s="703"/>
      <c r="W173" s="703"/>
      <c r="X173" s="703"/>
      <c r="Y173" s="703"/>
      <c r="Z173" s="703"/>
      <c r="AA173" s="703"/>
      <c r="AB173" s="703"/>
      <c r="AC173" s="703"/>
      <c r="AD173" s="703"/>
    </row>
    <row r="174" spans="1:30" s="28" customFormat="1" ht="19.5" customHeight="1">
      <c r="A174" s="88"/>
      <c r="B174" s="162" t="s">
        <v>112</v>
      </c>
      <c r="C174" s="162"/>
      <c r="D174" s="185">
        <f>SUM(D175:D180)</f>
        <v>600000</v>
      </c>
      <c r="E174" s="87"/>
      <c r="F174" s="185">
        <f>SUM(F175:F180)</f>
        <v>600000</v>
      </c>
      <c r="G174" s="87"/>
      <c r="H174" s="106"/>
      <c r="I174" s="198"/>
      <c r="J174" s="687"/>
      <c r="K174" s="198"/>
      <c r="L174" s="687"/>
      <c r="M174" s="661"/>
      <c r="N174" s="661"/>
      <c r="O174" s="661"/>
      <c r="P174" s="661"/>
      <c r="Q174" s="661"/>
      <c r="R174" s="661"/>
      <c r="S174" s="661"/>
      <c r="T174" s="661"/>
      <c r="U174" s="661"/>
      <c r="V174" s="661"/>
      <c r="W174" s="661"/>
      <c r="X174" s="661"/>
      <c r="Y174" s="661"/>
      <c r="Z174" s="661"/>
      <c r="AA174" s="661"/>
      <c r="AB174" s="661"/>
      <c r="AC174" s="661"/>
      <c r="AD174" s="661"/>
    </row>
    <row r="175" spans="1:30" s="28" customFormat="1" ht="19.5" customHeight="1">
      <c r="A175" s="88"/>
      <c r="B175" s="89"/>
      <c r="C175" s="162" t="s">
        <v>113</v>
      </c>
      <c r="D175" s="87"/>
      <c r="E175" s="87"/>
      <c r="F175" s="87">
        <v>219600</v>
      </c>
      <c r="G175" s="87"/>
      <c r="H175" s="106"/>
      <c r="I175" s="198"/>
      <c r="J175" s="687"/>
      <c r="K175" s="198"/>
      <c r="L175" s="687"/>
      <c r="M175" s="661"/>
      <c r="N175" s="661"/>
      <c r="O175" s="661"/>
      <c r="P175" s="661"/>
      <c r="Q175" s="661"/>
      <c r="R175" s="661"/>
      <c r="S175" s="661"/>
      <c r="T175" s="661"/>
      <c r="U175" s="661"/>
      <c r="V175" s="661"/>
      <c r="W175" s="661"/>
      <c r="X175" s="661"/>
      <c r="Y175" s="661"/>
      <c r="Z175" s="661"/>
      <c r="AA175" s="661"/>
      <c r="AB175" s="661"/>
      <c r="AC175" s="661"/>
      <c r="AD175" s="661"/>
    </row>
    <row r="176" spans="1:30" s="28" customFormat="1" ht="19.5" customHeight="1">
      <c r="A176" s="88"/>
      <c r="B176" s="89"/>
      <c r="C176" s="162" t="s">
        <v>114</v>
      </c>
      <c r="D176" s="185"/>
      <c r="E176" s="87"/>
      <c r="F176" s="87">
        <v>37600</v>
      </c>
      <c r="G176" s="87"/>
      <c r="H176" s="106"/>
      <c r="I176" s="198"/>
      <c r="J176" s="687"/>
      <c r="K176" s="198"/>
      <c r="L176" s="687"/>
      <c r="M176" s="661"/>
      <c r="N176" s="661"/>
      <c r="O176" s="661"/>
      <c r="P176" s="661"/>
      <c r="Q176" s="661"/>
      <c r="R176" s="661"/>
      <c r="S176" s="661"/>
      <c r="T176" s="661"/>
      <c r="U176" s="661"/>
      <c r="V176" s="661"/>
      <c r="W176" s="661"/>
      <c r="X176" s="661"/>
      <c r="Y176" s="661"/>
      <c r="Z176" s="661"/>
      <c r="AA176" s="661"/>
      <c r="AB176" s="661"/>
      <c r="AC176" s="661"/>
      <c r="AD176" s="661"/>
    </row>
    <row r="177" spans="1:30" s="28" customFormat="1" ht="19.5" customHeight="1">
      <c r="A177" s="88"/>
      <c r="B177" s="89"/>
      <c r="C177" s="162" t="s">
        <v>115</v>
      </c>
      <c r="D177" s="185"/>
      <c r="E177" s="87"/>
      <c r="F177" s="87">
        <v>4000</v>
      </c>
      <c r="G177" s="87"/>
      <c r="H177" s="106"/>
      <c r="I177" s="198"/>
      <c r="J177" s="687"/>
      <c r="K177" s="198"/>
      <c r="L177" s="687"/>
      <c r="M177" s="661"/>
      <c r="N177" s="661"/>
      <c r="O177" s="661"/>
      <c r="P177" s="661"/>
      <c r="Q177" s="661"/>
      <c r="R177" s="661"/>
      <c r="S177" s="661"/>
      <c r="T177" s="661"/>
      <c r="U177" s="661"/>
      <c r="V177" s="661"/>
      <c r="W177" s="661"/>
      <c r="X177" s="661"/>
      <c r="Y177" s="661"/>
      <c r="Z177" s="661"/>
      <c r="AA177" s="661"/>
      <c r="AB177" s="661"/>
      <c r="AC177" s="661"/>
      <c r="AD177" s="661"/>
    </row>
    <row r="178" spans="1:30" s="28" customFormat="1" ht="19.5" customHeight="1">
      <c r="A178" s="88"/>
      <c r="B178" s="89"/>
      <c r="C178" s="162" t="s">
        <v>89</v>
      </c>
      <c r="D178" s="185"/>
      <c r="E178" s="87"/>
      <c r="F178" s="87">
        <f>35000+150000</f>
        <v>185000</v>
      </c>
      <c r="G178" s="87"/>
      <c r="H178" s="106"/>
      <c r="I178" s="198"/>
      <c r="J178" s="687"/>
      <c r="K178" s="198"/>
      <c r="L178" s="687"/>
      <c r="M178" s="661"/>
      <c r="N178" s="661"/>
      <c r="O178" s="661"/>
      <c r="P178" s="661"/>
      <c r="Q178" s="661"/>
      <c r="R178" s="661"/>
      <c r="S178" s="661"/>
      <c r="T178" s="661"/>
      <c r="U178" s="661"/>
      <c r="V178" s="661"/>
      <c r="W178" s="661"/>
      <c r="X178" s="661"/>
      <c r="Y178" s="661"/>
      <c r="Z178" s="661"/>
      <c r="AA178" s="661"/>
      <c r="AB178" s="661"/>
      <c r="AC178" s="661"/>
      <c r="AD178" s="661"/>
    </row>
    <row r="179" spans="1:30" s="28" customFormat="1" ht="19.5" customHeight="1">
      <c r="A179" s="88"/>
      <c r="B179" s="89"/>
      <c r="C179" s="162" t="s">
        <v>99</v>
      </c>
      <c r="D179" s="185">
        <f>600000</f>
        <v>600000</v>
      </c>
      <c r="E179" s="87"/>
      <c r="F179" s="87">
        <v>150000</v>
      </c>
      <c r="G179" s="87"/>
      <c r="H179" s="106"/>
      <c r="I179" s="198"/>
      <c r="J179" s="687"/>
      <c r="K179" s="198"/>
      <c r="L179" s="687"/>
      <c r="M179" s="661"/>
      <c r="N179" s="661"/>
      <c r="O179" s="661"/>
      <c r="P179" s="661"/>
      <c r="Q179" s="661"/>
      <c r="R179" s="661"/>
      <c r="S179" s="661"/>
      <c r="T179" s="661"/>
      <c r="U179" s="661"/>
      <c r="V179" s="661"/>
      <c r="W179" s="661"/>
      <c r="X179" s="661"/>
      <c r="Y179" s="661"/>
      <c r="Z179" s="661"/>
      <c r="AA179" s="661"/>
      <c r="AB179" s="661"/>
      <c r="AC179" s="661"/>
      <c r="AD179" s="661"/>
    </row>
    <row r="180" spans="1:30" s="28" customFormat="1" ht="19.5" customHeight="1">
      <c r="A180" s="88"/>
      <c r="B180" s="89"/>
      <c r="C180" s="162" t="s">
        <v>267</v>
      </c>
      <c r="D180" s="185"/>
      <c r="E180" s="87"/>
      <c r="F180" s="87">
        <v>3800</v>
      </c>
      <c r="G180" s="87"/>
      <c r="H180" s="106"/>
      <c r="I180" s="198"/>
      <c r="J180" s="687"/>
      <c r="K180" s="198"/>
      <c r="L180" s="687"/>
      <c r="M180" s="661"/>
      <c r="N180" s="661"/>
      <c r="O180" s="661"/>
      <c r="P180" s="661"/>
      <c r="Q180" s="661"/>
      <c r="R180" s="661"/>
      <c r="S180" s="661"/>
      <c r="T180" s="661"/>
      <c r="U180" s="661"/>
      <c r="V180" s="661"/>
      <c r="W180" s="661"/>
      <c r="X180" s="661"/>
      <c r="Y180" s="661"/>
      <c r="Z180" s="661"/>
      <c r="AA180" s="661"/>
      <c r="AB180" s="661"/>
      <c r="AC180" s="661"/>
      <c r="AD180" s="661"/>
    </row>
    <row r="181" spans="1:30" s="28" customFormat="1" ht="19.5" customHeight="1">
      <c r="A181" s="88"/>
      <c r="B181" s="162" t="s">
        <v>262</v>
      </c>
      <c r="C181" s="162" t="s">
        <v>263</v>
      </c>
      <c r="D181" s="185">
        <v>3000</v>
      </c>
      <c r="E181" s="87"/>
      <c r="F181" s="87"/>
      <c r="G181" s="87"/>
      <c r="H181" s="106"/>
      <c r="I181" s="198"/>
      <c r="J181" s="687"/>
      <c r="K181" s="198"/>
      <c r="L181" s="687"/>
      <c r="M181" s="661"/>
      <c r="N181" s="661"/>
      <c r="O181" s="661"/>
      <c r="P181" s="661"/>
      <c r="Q181" s="661"/>
      <c r="R181" s="661"/>
      <c r="S181" s="661"/>
      <c r="T181" s="661"/>
      <c r="U181" s="661"/>
      <c r="V181" s="661"/>
      <c r="W181" s="661"/>
      <c r="X181" s="661"/>
      <c r="Y181" s="661"/>
      <c r="Z181" s="661"/>
      <c r="AA181" s="661"/>
      <c r="AB181" s="661"/>
      <c r="AC181" s="661"/>
      <c r="AD181" s="661"/>
    </row>
    <row r="182" spans="1:30" s="28" customFormat="1" ht="19.5" customHeight="1">
      <c r="A182" s="88"/>
      <c r="B182" s="162" t="s">
        <v>274</v>
      </c>
      <c r="C182" s="162"/>
      <c r="D182" s="185">
        <f>SUM(D183:D184)</f>
        <v>10000</v>
      </c>
      <c r="E182" s="87"/>
      <c r="F182" s="185">
        <f>SUM(F183:F184)</f>
        <v>180880</v>
      </c>
      <c r="G182" s="87"/>
      <c r="H182" s="106"/>
      <c r="I182" s="198"/>
      <c r="J182" s="687"/>
      <c r="K182" s="198"/>
      <c r="L182" s="687"/>
      <c r="M182" s="661"/>
      <c r="N182" s="661"/>
      <c r="O182" s="661"/>
      <c r="P182" s="661"/>
      <c r="Q182" s="661"/>
      <c r="R182" s="661"/>
      <c r="S182" s="661"/>
      <c r="T182" s="661"/>
      <c r="U182" s="661"/>
      <c r="V182" s="661"/>
      <c r="W182" s="661"/>
      <c r="X182" s="661"/>
      <c r="Y182" s="661"/>
      <c r="Z182" s="661"/>
      <c r="AA182" s="661"/>
      <c r="AB182" s="661"/>
      <c r="AC182" s="661"/>
      <c r="AD182" s="661"/>
    </row>
    <row r="183" spans="1:30" s="28" customFormat="1" ht="19.5" customHeight="1">
      <c r="A183" s="88"/>
      <c r="B183" s="89"/>
      <c r="C183" s="162" t="s">
        <v>275</v>
      </c>
      <c r="D183" s="185">
        <v>10000</v>
      </c>
      <c r="E183" s="87"/>
      <c r="F183" s="87"/>
      <c r="G183" s="87"/>
      <c r="H183" s="106"/>
      <c r="I183" s="198"/>
      <c r="J183" s="687"/>
      <c r="K183" s="198"/>
      <c r="L183" s="687"/>
      <c r="M183" s="661"/>
      <c r="N183" s="661"/>
      <c r="O183" s="661"/>
      <c r="P183" s="661"/>
      <c r="Q183" s="661"/>
      <c r="R183" s="661"/>
      <c r="S183" s="661"/>
      <c r="T183" s="661"/>
      <c r="U183" s="661"/>
      <c r="V183" s="661"/>
      <c r="W183" s="661"/>
      <c r="X183" s="661"/>
      <c r="Y183" s="661"/>
      <c r="Z183" s="661"/>
      <c r="AA183" s="661"/>
      <c r="AB183" s="661"/>
      <c r="AC183" s="661"/>
      <c r="AD183" s="661"/>
    </row>
    <row r="184" spans="1:30" s="28" customFormat="1" ht="19.5" customHeight="1">
      <c r="A184" s="88"/>
      <c r="B184" s="89"/>
      <c r="C184" s="162" t="s">
        <v>293</v>
      </c>
      <c r="D184" s="185"/>
      <c r="E184" s="87"/>
      <c r="F184" s="87">
        <f>170880+10000</f>
        <v>180880</v>
      </c>
      <c r="G184" s="87"/>
      <c r="H184" s="106"/>
      <c r="I184" s="198"/>
      <c r="J184" s="687"/>
      <c r="K184" s="198"/>
      <c r="L184" s="687"/>
      <c r="M184" s="661"/>
      <c r="N184" s="661"/>
      <c r="O184" s="661"/>
      <c r="P184" s="661"/>
      <c r="Q184" s="661"/>
      <c r="R184" s="661"/>
      <c r="S184" s="661"/>
      <c r="T184" s="661"/>
      <c r="U184" s="661"/>
      <c r="V184" s="661"/>
      <c r="W184" s="661"/>
      <c r="X184" s="661"/>
      <c r="Y184" s="661"/>
      <c r="Z184" s="661"/>
      <c r="AA184" s="661"/>
      <c r="AB184" s="661"/>
      <c r="AC184" s="661"/>
      <c r="AD184" s="661"/>
    </row>
    <row r="185" spans="1:30" s="29" customFormat="1" ht="19.5" customHeight="1">
      <c r="A185" s="82" t="s">
        <v>260</v>
      </c>
      <c r="B185" s="80"/>
      <c r="C185" s="83"/>
      <c r="D185" s="190"/>
      <c r="E185" s="81"/>
      <c r="F185" s="81">
        <f>F186+F189</f>
        <v>443000</v>
      </c>
      <c r="G185" s="81"/>
      <c r="H185" s="104"/>
      <c r="I185" s="230"/>
      <c r="J185" s="697"/>
      <c r="K185" s="230"/>
      <c r="L185" s="697"/>
      <c r="M185" s="703"/>
      <c r="N185" s="703"/>
      <c r="O185" s="703"/>
      <c r="P185" s="703"/>
      <c r="Q185" s="703"/>
      <c r="R185" s="703"/>
      <c r="S185" s="703"/>
      <c r="T185" s="703"/>
      <c r="U185" s="703"/>
      <c r="V185" s="703"/>
      <c r="W185" s="703"/>
      <c r="X185" s="703"/>
      <c r="Y185" s="703"/>
      <c r="Z185" s="703"/>
      <c r="AA185" s="703"/>
      <c r="AB185" s="703"/>
      <c r="AC185" s="703"/>
      <c r="AD185" s="703"/>
    </row>
    <row r="186" spans="1:30" s="28" customFormat="1" ht="19.5" customHeight="1">
      <c r="A186" s="84"/>
      <c r="B186" s="85" t="s">
        <v>288</v>
      </c>
      <c r="C186" s="86"/>
      <c r="D186" s="185"/>
      <c r="E186" s="87"/>
      <c r="F186" s="87">
        <f>SUM(F187:F188)</f>
        <v>130000</v>
      </c>
      <c r="G186" s="87"/>
      <c r="H186" s="106"/>
      <c r="I186" s="198"/>
      <c r="J186" s="687"/>
      <c r="K186" s="198"/>
      <c r="L186" s="687"/>
      <c r="M186" s="661"/>
      <c r="N186" s="661"/>
      <c r="O186" s="661"/>
      <c r="P186" s="661"/>
      <c r="Q186" s="661"/>
      <c r="R186" s="661"/>
      <c r="S186" s="661"/>
      <c r="T186" s="661"/>
      <c r="U186" s="661"/>
      <c r="V186" s="661"/>
      <c r="W186" s="661"/>
      <c r="X186" s="661"/>
      <c r="Y186" s="661"/>
      <c r="Z186" s="661"/>
      <c r="AA186" s="661"/>
      <c r="AB186" s="661"/>
      <c r="AC186" s="661"/>
      <c r="AD186" s="661"/>
    </row>
    <row r="187" spans="1:30" s="28" customFormat="1" ht="19.5" customHeight="1">
      <c r="A187" s="216"/>
      <c r="B187" s="162"/>
      <c r="C187" s="86" t="s">
        <v>289</v>
      </c>
      <c r="D187" s="185"/>
      <c r="E187" s="185"/>
      <c r="F187" s="185">
        <v>100000</v>
      </c>
      <c r="G187" s="185"/>
      <c r="H187" s="106"/>
      <c r="I187" s="198"/>
      <c r="J187" s="687"/>
      <c r="K187" s="198"/>
      <c r="L187" s="687"/>
      <c r="M187" s="661"/>
      <c r="N187" s="661"/>
      <c r="O187" s="661"/>
      <c r="P187" s="661"/>
      <c r="Q187" s="661"/>
      <c r="R187" s="661"/>
      <c r="S187" s="661"/>
      <c r="T187" s="661"/>
      <c r="U187" s="661"/>
      <c r="V187" s="661"/>
      <c r="W187" s="661"/>
      <c r="X187" s="661"/>
      <c r="Y187" s="661"/>
      <c r="Z187" s="661"/>
      <c r="AA187" s="661"/>
      <c r="AB187" s="661"/>
      <c r="AC187" s="661"/>
      <c r="AD187" s="661"/>
    </row>
    <row r="188" spans="1:30" s="28" customFormat="1" ht="19.5" customHeight="1">
      <c r="A188" s="216"/>
      <c r="B188" s="162"/>
      <c r="C188" s="86" t="s">
        <v>273</v>
      </c>
      <c r="D188" s="185"/>
      <c r="E188" s="185"/>
      <c r="F188" s="185">
        <v>30000</v>
      </c>
      <c r="G188" s="185"/>
      <c r="H188" s="106"/>
      <c r="I188" s="198"/>
      <c r="J188" s="687"/>
      <c r="K188" s="198"/>
      <c r="L188" s="687"/>
      <c r="M188" s="661"/>
      <c r="N188" s="661"/>
      <c r="O188" s="661"/>
      <c r="P188" s="661"/>
      <c r="Q188" s="661"/>
      <c r="R188" s="661"/>
      <c r="S188" s="661"/>
      <c r="T188" s="661"/>
      <c r="U188" s="661"/>
      <c r="V188" s="661"/>
      <c r="W188" s="661"/>
      <c r="X188" s="661"/>
      <c r="Y188" s="661"/>
      <c r="Z188" s="661"/>
      <c r="AA188" s="661"/>
      <c r="AB188" s="661"/>
      <c r="AC188" s="661"/>
      <c r="AD188" s="661"/>
    </row>
    <row r="189" spans="1:30" s="28" customFormat="1" ht="19.5" customHeight="1">
      <c r="A189" s="97"/>
      <c r="B189" s="90" t="s">
        <v>261</v>
      </c>
      <c r="C189" s="86" t="s">
        <v>99</v>
      </c>
      <c r="D189" s="185"/>
      <c r="E189" s="87"/>
      <c r="F189" s="87">
        <f>310000+3000</f>
        <v>313000</v>
      </c>
      <c r="G189" s="87"/>
      <c r="H189" s="106"/>
      <c r="I189" s="198"/>
      <c r="J189" s="687"/>
      <c r="K189" s="198"/>
      <c r="L189" s="687"/>
      <c r="M189" s="661"/>
      <c r="N189" s="661"/>
      <c r="O189" s="661"/>
      <c r="P189" s="661"/>
      <c r="Q189" s="661"/>
      <c r="R189" s="661"/>
      <c r="S189" s="661"/>
      <c r="T189" s="661"/>
      <c r="U189" s="661"/>
      <c r="V189" s="661"/>
      <c r="W189" s="661"/>
      <c r="X189" s="661"/>
      <c r="Y189" s="661"/>
      <c r="Z189" s="661"/>
      <c r="AA189" s="661"/>
      <c r="AB189" s="661"/>
      <c r="AC189" s="661"/>
      <c r="AD189" s="661"/>
    </row>
    <row r="190" spans="1:30" s="29" customFormat="1" ht="19.5" customHeight="1">
      <c r="A190" s="453" t="s">
        <v>269</v>
      </c>
      <c r="B190" s="83" t="s">
        <v>270</v>
      </c>
      <c r="C190" s="80"/>
      <c r="D190" s="190"/>
      <c r="E190" s="81"/>
      <c r="F190" s="81">
        <f>SUM(F191:F193)</f>
        <v>50000</v>
      </c>
      <c r="G190" s="81"/>
      <c r="H190" s="104"/>
      <c r="I190" s="230"/>
      <c r="J190" s="697"/>
      <c r="K190" s="230"/>
      <c r="L190" s="697"/>
      <c r="M190" s="703"/>
      <c r="N190" s="703"/>
      <c r="O190" s="703"/>
      <c r="P190" s="703"/>
      <c r="Q190" s="703"/>
      <c r="R190" s="703"/>
      <c r="S190" s="703"/>
      <c r="T190" s="703"/>
      <c r="U190" s="703"/>
      <c r="V190" s="703"/>
      <c r="W190" s="703"/>
      <c r="X190" s="703"/>
      <c r="Y190" s="703"/>
      <c r="Z190" s="703"/>
      <c r="AA190" s="703"/>
      <c r="AB190" s="703"/>
      <c r="AC190" s="703"/>
      <c r="AD190" s="703"/>
    </row>
    <row r="191" spans="1:30" s="28" customFormat="1" ht="19.5" customHeight="1">
      <c r="A191" s="88"/>
      <c r="B191" s="89"/>
      <c r="C191" s="162" t="s">
        <v>89</v>
      </c>
      <c r="D191" s="185"/>
      <c r="E191" s="87"/>
      <c r="F191" s="87">
        <v>3000</v>
      </c>
      <c r="G191" s="87"/>
      <c r="H191" s="106"/>
      <c r="I191" s="198"/>
      <c r="J191" s="687"/>
      <c r="K191" s="198"/>
      <c r="L191" s="687"/>
      <c r="M191" s="661"/>
      <c r="N191" s="661"/>
      <c r="O191" s="661"/>
      <c r="P191" s="661"/>
      <c r="Q191" s="661"/>
      <c r="R191" s="661"/>
      <c r="S191" s="661"/>
      <c r="T191" s="661"/>
      <c r="U191" s="661"/>
      <c r="V191" s="661"/>
      <c r="W191" s="661"/>
      <c r="X191" s="661"/>
      <c r="Y191" s="661"/>
      <c r="Z191" s="661"/>
      <c r="AA191" s="661"/>
      <c r="AB191" s="661"/>
      <c r="AC191" s="661"/>
      <c r="AD191" s="661"/>
    </row>
    <row r="192" spans="1:30" s="28" customFormat="1" ht="19.5" customHeight="1">
      <c r="A192" s="88"/>
      <c r="B192" s="89"/>
      <c r="C192" s="162" t="s">
        <v>99</v>
      </c>
      <c r="D192" s="185"/>
      <c r="E192" s="87"/>
      <c r="F192" s="87">
        <f>30000+2000</f>
        <v>32000</v>
      </c>
      <c r="G192" s="87"/>
      <c r="H192" s="106"/>
      <c r="I192" s="198"/>
      <c r="J192" s="687"/>
      <c r="K192" s="198"/>
      <c r="L192" s="687"/>
      <c r="M192" s="661"/>
      <c r="N192" s="661"/>
      <c r="O192" s="661"/>
      <c r="P192" s="661"/>
      <c r="Q192" s="661"/>
      <c r="R192" s="661"/>
      <c r="S192" s="661"/>
      <c r="T192" s="661"/>
      <c r="U192" s="661"/>
      <c r="V192" s="661"/>
      <c r="W192" s="661"/>
      <c r="X192" s="661"/>
      <c r="Y192" s="661"/>
      <c r="Z192" s="661"/>
      <c r="AA192" s="661"/>
      <c r="AB192" s="661"/>
      <c r="AC192" s="661"/>
      <c r="AD192" s="661"/>
    </row>
    <row r="193" spans="1:30" s="28" customFormat="1" ht="19.5" customHeight="1">
      <c r="A193" s="88"/>
      <c r="B193" s="89"/>
      <c r="C193" s="162" t="s">
        <v>295</v>
      </c>
      <c r="D193" s="185"/>
      <c r="E193" s="87"/>
      <c r="F193" s="87">
        <v>15000</v>
      </c>
      <c r="G193" s="87"/>
      <c r="H193" s="106"/>
      <c r="I193" s="198"/>
      <c r="J193" s="687"/>
      <c r="K193" s="198"/>
      <c r="L193" s="687"/>
      <c r="M193" s="661"/>
      <c r="N193" s="661"/>
      <c r="O193" s="661"/>
      <c r="P193" s="661"/>
      <c r="Q193" s="661"/>
      <c r="R193" s="661"/>
      <c r="S193" s="661"/>
      <c r="T193" s="661"/>
      <c r="U193" s="661"/>
      <c r="V193" s="661"/>
      <c r="W193" s="661"/>
      <c r="X193" s="661"/>
      <c r="Y193" s="661"/>
      <c r="Z193" s="661"/>
      <c r="AA193" s="661"/>
      <c r="AB193" s="661"/>
      <c r="AC193" s="661"/>
      <c r="AD193" s="661"/>
    </row>
    <row r="194" spans="1:30" s="3" customFormat="1" ht="21.75" customHeight="1">
      <c r="A194" s="119" t="s">
        <v>9</v>
      </c>
      <c r="B194" s="120"/>
      <c r="C194" s="121"/>
      <c r="D194" s="34">
        <f>D133+D134+D137+D144+D147+D161+D170+D173+D185+D190</f>
        <v>994221.67</v>
      </c>
      <c r="E194" s="34">
        <f>E133+E134+E137+E144+E147+E161+E170+E173+E185+E190</f>
        <v>0</v>
      </c>
      <c r="F194" s="34">
        <f>F133+F134+F137+F144+F147+F161+F170+F173+F185+F190</f>
        <v>1804569.7</v>
      </c>
      <c r="G194" s="34">
        <f>G133+G134+G137+G144+G147+G161+G170+G173+G185+G190</f>
        <v>0</v>
      </c>
      <c r="H194" s="20"/>
      <c r="I194" s="171"/>
      <c r="J194" s="701"/>
      <c r="K194" s="206"/>
      <c r="L194" s="701"/>
      <c r="M194" s="643"/>
      <c r="N194" s="643"/>
      <c r="O194" s="643"/>
      <c r="P194" s="643"/>
      <c r="Q194" s="643"/>
      <c r="R194" s="643"/>
      <c r="S194" s="643"/>
      <c r="T194" s="643"/>
      <c r="U194" s="643"/>
      <c r="V194" s="643"/>
      <c r="W194" s="643"/>
      <c r="X194" s="643"/>
      <c r="Y194" s="643"/>
      <c r="Z194" s="643"/>
      <c r="AA194" s="643"/>
      <c r="AB194" s="643"/>
      <c r="AC194" s="643"/>
      <c r="AD194" s="643"/>
    </row>
    <row r="195" spans="1:30" s="3" customFormat="1" ht="18.75" customHeight="1">
      <c r="A195" s="122"/>
      <c r="B195" s="123"/>
      <c r="C195" s="124"/>
      <c r="D195" s="27"/>
      <c r="E195" s="27"/>
      <c r="F195" s="27"/>
      <c r="G195" s="27"/>
      <c r="H195" s="20"/>
      <c r="I195" s="171"/>
      <c r="J195" s="701"/>
      <c r="K195" s="206"/>
      <c r="L195" s="701"/>
      <c r="M195" s="643"/>
      <c r="N195" s="643"/>
      <c r="O195" s="643"/>
      <c r="P195" s="643"/>
      <c r="Q195" s="643"/>
      <c r="R195" s="643"/>
      <c r="S195" s="643"/>
      <c r="T195" s="643"/>
      <c r="U195" s="643"/>
      <c r="V195" s="643"/>
      <c r="W195" s="643"/>
      <c r="X195" s="643"/>
      <c r="Y195" s="643"/>
      <c r="Z195" s="643"/>
      <c r="AA195" s="643"/>
      <c r="AB195" s="643"/>
      <c r="AC195" s="643"/>
      <c r="AD195" s="643"/>
    </row>
    <row r="196" spans="1:12" ht="18.75">
      <c r="A196" s="113" t="s">
        <v>10</v>
      </c>
      <c r="B196" s="100"/>
      <c r="C196" s="115"/>
      <c r="D196" s="18"/>
      <c r="E196" s="18"/>
      <c r="F196" s="18"/>
      <c r="G196" s="18"/>
      <c r="H196" s="21"/>
      <c r="I196" s="692"/>
      <c r="J196" s="697"/>
      <c r="K196" s="447"/>
      <c r="L196" s="704"/>
    </row>
    <row r="197" spans="1:12" ht="14.25" customHeight="1">
      <c r="A197" s="113"/>
      <c r="B197" s="100"/>
      <c r="C197" s="115"/>
      <c r="D197" s="18"/>
      <c r="E197" s="18"/>
      <c r="F197" s="18"/>
      <c r="G197" s="18"/>
      <c r="H197" s="21"/>
      <c r="I197" s="692"/>
      <c r="J197" s="697"/>
      <c r="K197" s="447"/>
      <c r="L197" s="704"/>
    </row>
    <row r="198" spans="1:12" ht="14.25" customHeight="1">
      <c r="A198" s="113"/>
      <c r="B198" s="114"/>
      <c r="C198" s="115"/>
      <c r="D198" s="18"/>
      <c r="E198" s="18"/>
      <c r="F198" s="18"/>
      <c r="G198" s="18"/>
      <c r="H198" s="21"/>
      <c r="I198" s="692"/>
      <c r="J198" s="697"/>
      <c r="K198" s="447"/>
      <c r="L198" s="704"/>
    </row>
    <row r="199" spans="1:12" ht="18.75">
      <c r="A199" s="116" t="s">
        <v>55</v>
      </c>
      <c r="B199" s="114"/>
      <c r="C199" s="117"/>
      <c r="D199" s="19"/>
      <c r="E199" s="19"/>
      <c r="F199" s="19"/>
      <c r="G199" s="19"/>
      <c r="H199" s="17"/>
      <c r="I199" s="692"/>
      <c r="J199" s="198"/>
      <c r="K199" s="688"/>
      <c r="L199" s="689"/>
    </row>
    <row r="200" spans="1:12" ht="18.75">
      <c r="A200" s="116"/>
      <c r="B200" s="114"/>
      <c r="C200" s="117"/>
      <c r="D200" s="19"/>
      <c r="E200" s="19"/>
      <c r="F200" s="19"/>
      <c r="G200" s="19"/>
      <c r="H200" s="17"/>
      <c r="I200" s="692"/>
      <c r="J200" s="198"/>
      <c r="K200" s="688"/>
      <c r="L200" s="689"/>
    </row>
    <row r="201" spans="1:12" ht="18.75">
      <c r="A201" s="116"/>
      <c r="B201" s="114"/>
      <c r="C201" s="117"/>
      <c r="D201" s="19"/>
      <c r="E201" s="19"/>
      <c r="F201" s="19"/>
      <c r="G201" s="19"/>
      <c r="H201" s="17"/>
      <c r="I201" s="692"/>
      <c r="J201" s="198"/>
      <c r="K201" s="688"/>
      <c r="L201" s="689"/>
    </row>
    <row r="202" spans="1:12" ht="18.75">
      <c r="A202" s="125"/>
      <c r="B202" s="75"/>
      <c r="C202" s="126"/>
      <c r="D202" s="10" t="s">
        <v>0</v>
      </c>
      <c r="E202" s="11"/>
      <c r="F202" s="10" t="s">
        <v>34</v>
      </c>
      <c r="G202" s="11"/>
      <c r="H202" s="17"/>
      <c r="I202" s="692"/>
      <c r="J202" s="198"/>
      <c r="K202" s="688"/>
      <c r="L202" s="689"/>
    </row>
    <row r="203" spans="1:12" ht="13.5" customHeight="1">
      <c r="A203" s="127"/>
      <c r="B203" s="77"/>
      <c r="C203" s="128"/>
      <c r="D203" s="12" t="s">
        <v>3</v>
      </c>
      <c r="E203" s="11" t="s">
        <v>2</v>
      </c>
      <c r="F203" s="12" t="s">
        <v>3</v>
      </c>
      <c r="G203" s="11" t="s">
        <v>2</v>
      </c>
      <c r="H203" s="17"/>
      <c r="I203" s="447"/>
      <c r="J203" s="198"/>
      <c r="K203" s="688"/>
      <c r="L203" s="689"/>
    </row>
    <row r="204" spans="1:12" ht="27.75" customHeight="1">
      <c r="A204" s="129" t="s">
        <v>5</v>
      </c>
      <c r="B204" s="130" t="s">
        <v>11</v>
      </c>
      <c r="C204" s="131" t="s">
        <v>6</v>
      </c>
      <c r="D204" s="132" t="s">
        <v>7</v>
      </c>
      <c r="E204" s="133" t="s">
        <v>8</v>
      </c>
      <c r="F204" s="132" t="s">
        <v>7</v>
      </c>
      <c r="G204" s="133" t="s">
        <v>8</v>
      </c>
      <c r="H204" s="17"/>
      <c r="I204" s="692"/>
      <c r="J204" s="198"/>
      <c r="K204" s="688"/>
      <c r="L204" s="689"/>
    </row>
    <row r="205" spans="1:30" s="187" customFormat="1" ht="21" customHeight="1">
      <c r="A205" s="228" t="s">
        <v>87</v>
      </c>
      <c r="B205" s="80" t="s">
        <v>90</v>
      </c>
      <c r="C205" s="118" t="s">
        <v>91</v>
      </c>
      <c r="D205" s="33">
        <v>7000</v>
      </c>
      <c r="E205" s="213"/>
      <c r="F205" s="33"/>
      <c r="G205" s="213"/>
      <c r="H205" s="20"/>
      <c r="I205" s="171"/>
      <c r="J205" s="206"/>
      <c r="K205" s="705"/>
      <c r="L205" s="706"/>
      <c r="M205" s="707"/>
      <c r="N205" s="707"/>
      <c r="O205" s="707"/>
      <c r="P205" s="707"/>
      <c r="Q205" s="707"/>
      <c r="R205" s="707"/>
      <c r="S205" s="707"/>
      <c r="T205" s="707"/>
      <c r="U205" s="707"/>
      <c r="V205" s="707"/>
      <c r="W205" s="707"/>
      <c r="X205" s="707"/>
      <c r="Y205" s="707"/>
      <c r="Z205" s="707"/>
      <c r="AA205" s="707"/>
      <c r="AB205" s="707"/>
      <c r="AC205" s="707"/>
      <c r="AD205" s="707"/>
    </row>
    <row r="206" spans="1:30" s="187" customFormat="1" ht="21" customHeight="1">
      <c r="A206" s="167" t="s">
        <v>92</v>
      </c>
      <c r="B206" s="82" t="s">
        <v>93</v>
      </c>
      <c r="C206" s="83"/>
      <c r="D206" s="33">
        <f>SUM(D207:D208)</f>
        <v>0</v>
      </c>
      <c r="E206" s="213"/>
      <c r="F206" s="33">
        <f>SUM(F207:F208)</f>
        <v>117753</v>
      </c>
      <c r="G206" s="213"/>
      <c r="H206" s="20"/>
      <c r="I206" s="171"/>
      <c r="J206" s="206"/>
      <c r="K206" s="705"/>
      <c r="L206" s="706"/>
      <c r="M206" s="707"/>
      <c r="N206" s="707"/>
      <c r="O206" s="707"/>
      <c r="P206" s="707"/>
      <c r="Q206" s="707"/>
      <c r="R206" s="707"/>
      <c r="S206" s="707"/>
      <c r="T206" s="707"/>
      <c r="U206" s="707"/>
      <c r="V206" s="707"/>
      <c r="W206" s="707"/>
      <c r="X206" s="707"/>
      <c r="Y206" s="707"/>
      <c r="Z206" s="707"/>
      <c r="AA206" s="707"/>
      <c r="AB206" s="707"/>
      <c r="AC206" s="707"/>
      <c r="AD206" s="707"/>
    </row>
    <row r="207" spans="1:30" s="36" customFormat="1" ht="21" customHeight="1">
      <c r="A207" s="467"/>
      <c r="B207" s="84"/>
      <c r="C207" s="86" t="s">
        <v>94</v>
      </c>
      <c r="D207" s="177"/>
      <c r="E207" s="221"/>
      <c r="F207" s="177">
        <f>27000+17753</f>
        <v>44753</v>
      </c>
      <c r="G207" s="221"/>
      <c r="H207" s="222"/>
      <c r="I207" s="708"/>
      <c r="J207" s="709"/>
      <c r="K207" s="710"/>
      <c r="L207" s="711"/>
      <c r="M207" s="379"/>
      <c r="N207" s="379"/>
      <c r="O207" s="379"/>
      <c r="P207" s="379"/>
      <c r="Q207" s="379"/>
      <c r="R207" s="379"/>
      <c r="S207" s="379"/>
      <c r="T207" s="379"/>
      <c r="U207" s="379"/>
      <c r="V207" s="379"/>
      <c r="W207" s="379"/>
      <c r="X207" s="379"/>
      <c r="Y207" s="379"/>
      <c r="Z207" s="379"/>
      <c r="AA207" s="379"/>
      <c r="AB207" s="379"/>
      <c r="AC207" s="379"/>
      <c r="AD207" s="379"/>
    </row>
    <row r="208" spans="1:30" s="36" customFormat="1" ht="21" customHeight="1">
      <c r="A208" s="220"/>
      <c r="B208" s="97"/>
      <c r="C208" s="86" t="s">
        <v>280</v>
      </c>
      <c r="D208" s="177"/>
      <c r="E208" s="221"/>
      <c r="F208" s="177">
        <f>100000-27000</f>
        <v>73000</v>
      </c>
      <c r="G208" s="221"/>
      <c r="H208" s="222"/>
      <c r="I208" s="708"/>
      <c r="J208" s="709"/>
      <c r="K208" s="710"/>
      <c r="L208" s="711"/>
      <c r="M208" s="379"/>
      <c r="N208" s="379"/>
      <c r="O208" s="379"/>
      <c r="P208" s="379"/>
      <c r="Q208" s="379"/>
      <c r="R208" s="379"/>
      <c r="S208" s="379"/>
      <c r="T208" s="379"/>
      <c r="U208" s="379"/>
      <c r="V208" s="379"/>
      <c r="W208" s="379"/>
      <c r="X208" s="379"/>
      <c r="Y208" s="379"/>
      <c r="Z208" s="379"/>
      <c r="AA208" s="379"/>
      <c r="AB208" s="379"/>
      <c r="AC208" s="379"/>
      <c r="AD208" s="379"/>
    </row>
    <row r="209" spans="1:30" s="187" customFormat="1" ht="21" customHeight="1">
      <c r="A209" s="455" t="s">
        <v>95</v>
      </c>
      <c r="B209" s="225"/>
      <c r="C209" s="83"/>
      <c r="D209" s="33">
        <f>D210+D216+D221+D222+D223+D233+D244+D247+D248</f>
        <v>309857</v>
      </c>
      <c r="E209" s="213"/>
      <c r="F209" s="33">
        <f>F210+F216+F221+F222+F223+F233+F244+F247+F248</f>
        <v>333084</v>
      </c>
      <c r="G209" s="213"/>
      <c r="H209" s="20"/>
      <c r="I209" s="171"/>
      <c r="J209" s="206"/>
      <c r="K209" s="705"/>
      <c r="L209" s="706"/>
      <c r="M209" s="707"/>
      <c r="N209" s="707"/>
      <c r="O209" s="707"/>
      <c r="P209" s="707"/>
      <c r="Q209" s="707"/>
      <c r="R209" s="707"/>
      <c r="S209" s="707"/>
      <c r="T209" s="707"/>
      <c r="U209" s="707"/>
      <c r="V209" s="707"/>
      <c r="W209" s="707"/>
      <c r="X209" s="707"/>
      <c r="Y209" s="707"/>
      <c r="Z209" s="707"/>
      <c r="AA209" s="707"/>
      <c r="AB209" s="707"/>
      <c r="AC209" s="707"/>
      <c r="AD209" s="707"/>
    </row>
    <row r="210" spans="1:30" s="36" customFormat="1" ht="21" customHeight="1">
      <c r="A210" s="216"/>
      <c r="B210" s="162" t="s">
        <v>278</v>
      </c>
      <c r="C210" s="86"/>
      <c r="D210" s="177">
        <f>SUM(D211:D215)</f>
        <v>0</v>
      </c>
      <c r="E210" s="221"/>
      <c r="F210" s="177">
        <f>SUM(F211:F215)</f>
        <v>84288</v>
      </c>
      <c r="G210" s="221"/>
      <c r="H210" s="222"/>
      <c r="I210" s="708"/>
      <c r="J210" s="709"/>
      <c r="K210" s="710"/>
      <c r="L210" s="711"/>
      <c r="M210" s="379"/>
      <c r="N210" s="379"/>
      <c r="O210" s="379"/>
      <c r="P210" s="379"/>
      <c r="Q210" s="379"/>
      <c r="R210" s="379"/>
      <c r="S210" s="379"/>
      <c r="T210" s="379"/>
      <c r="U210" s="379"/>
      <c r="V210" s="379"/>
      <c r="W210" s="379"/>
      <c r="X210" s="379"/>
      <c r="Y210" s="379"/>
      <c r="Z210" s="379"/>
      <c r="AA210" s="379"/>
      <c r="AB210" s="379"/>
      <c r="AC210" s="379"/>
      <c r="AD210" s="379"/>
    </row>
    <row r="211" spans="1:30" s="36" customFormat="1" ht="21" customHeight="1">
      <c r="A211" s="216"/>
      <c r="B211" s="88"/>
      <c r="C211" s="86" t="s">
        <v>113</v>
      </c>
      <c r="D211" s="177"/>
      <c r="E211" s="221"/>
      <c r="F211" s="177">
        <v>40000</v>
      </c>
      <c r="G211" s="221"/>
      <c r="H211" s="222"/>
      <c r="I211" s="708"/>
      <c r="J211" s="709"/>
      <c r="K211" s="710"/>
      <c r="L211" s="711"/>
      <c r="M211" s="379"/>
      <c r="N211" s="379"/>
      <c r="O211" s="379"/>
      <c r="P211" s="379"/>
      <c r="Q211" s="379"/>
      <c r="R211" s="379"/>
      <c r="S211" s="379"/>
      <c r="T211" s="379"/>
      <c r="U211" s="379"/>
      <c r="V211" s="379"/>
      <c r="W211" s="379"/>
      <c r="X211" s="379"/>
      <c r="Y211" s="379"/>
      <c r="Z211" s="379"/>
      <c r="AA211" s="379"/>
      <c r="AB211" s="379"/>
      <c r="AC211" s="379"/>
      <c r="AD211" s="379"/>
    </row>
    <row r="212" spans="1:30" s="36" customFormat="1" ht="21" customHeight="1">
      <c r="A212" s="216"/>
      <c r="B212" s="88"/>
      <c r="C212" s="86" t="s">
        <v>89</v>
      </c>
      <c r="D212" s="177"/>
      <c r="E212" s="221"/>
      <c r="F212" s="177">
        <v>11000</v>
      </c>
      <c r="G212" s="221"/>
      <c r="H212" s="222"/>
      <c r="I212" s="708"/>
      <c r="J212" s="709"/>
      <c r="K212" s="710"/>
      <c r="L212" s="711"/>
      <c r="M212" s="379"/>
      <c r="N212" s="379"/>
      <c r="O212" s="379"/>
      <c r="P212" s="379"/>
      <c r="Q212" s="379"/>
      <c r="R212" s="379"/>
      <c r="S212" s="379"/>
      <c r="T212" s="379"/>
      <c r="U212" s="379"/>
      <c r="V212" s="379"/>
      <c r="W212" s="379"/>
      <c r="X212" s="379"/>
      <c r="Y212" s="379"/>
      <c r="Z212" s="379"/>
      <c r="AA212" s="379"/>
      <c r="AB212" s="379"/>
      <c r="AC212" s="379"/>
      <c r="AD212" s="379"/>
    </row>
    <row r="213" spans="1:30" s="36" customFormat="1" ht="21" customHeight="1">
      <c r="A213" s="216"/>
      <c r="B213" s="88"/>
      <c r="C213" s="86" t="s">
        <v>263</v>
      </c>
      <c r="D213" s="177"/>
      <c r="E213" s="221"/>
      <c r="F213" s="177">
        <v>21000</v>
      </c>
      <c r="G213" s="221"/>
      <c r="H213" s="222"/>
      <c r="I213" s="708"/>
      <c r="J213" s="709"/>
      <c r="K213" s="710"/>
      <c r="L213" s="711"/>
      <c r="M213" s="379"/>
      <c r="N213" s="379"/>
      <c r="O213" s="379"/>
      <c r="P213" s="379"/>
      <c r="Q213" s="379"/>
      <c r="R213" s="379"/>
      <c r="S213" s="379"/>
      <c r="T213" s="379"/>
      <c r="U213" s="379"/>
      <c r="V213" s="379"/>
      <c r="W213" s="379"/>
      <c r="X213" s="379"/>
      <c r="Y213" s="379"/>
      <c r="Z213" s="379"/>
      <c r="AA213" s="379"/>
      <c r="AB213" s="379"/>
      <c r="AC213" s="379"/>
      <c r="AD213" s="379"/>
    </row>
    <row r="214" spans="1:30" s="36" customFormat="1" ht="21" customHeight="1">
      <c r="A214" s="216"/>
      <c r="B214" s="88"/>
      <c r="C214" s="86" t="s">
        <v>275</v>
      </c>
      <c r="D214" s="177"/>
      <c r="E214" s="221"/>
      <c r="F214" s="177">
        <v>11000</v>
      </c>
      <c r="G214" s="221"/>
      <c r="H214" s="222"/>
      <c r="I214" s="708"/>
      <c r="J214" s="709"/>
      <c r="K214" s="710"/>
      <c r="L214" s="711"/>
      <c r="M214" s="379"/>
      <c r="N214" s="379"/>
      <c r="O214" s="379"/>
      <c r="P214" s="379"/>
      <c r="Q214" s="379"/>
      <c r="R214" s="379"/>
      <c r="S214" s="379"/>
      <c r="T214" s="379"/>
      <c r="U214" s="379"/>
      <c r="V214" s="379"/>
      <c r="W214" s="379"/>
      <c r="X214" s="379"/>
      <c r="Y214" s="379"/>
      <c r="Z214" s="379"/>
      <c r="AA214" s="379"/>
      <c r="AB214" s="379"/>
      <c r="AC214" s="379"/>
      <c r="AD214" s="379"/>
    </row>
    <row r="215" spans="1:30" s="36" customFormat="1" ht="21" customHeight="1">
      <c r="A215" s="216"/>
      <c r="B215" s="88"/>
      <c r="C215" s="86" t="s">
        <v>99</v>
      </c>
      <c r="D215" s="177"/>
      <c r="E215" s="221"/>
      <c r="F215" s="177">
        <v>1288</v>
      </c>
      <c r="G215" s="221"/>
      <c r="H215" s="222"/>
      <c r="I215" s="708"/>
      <c r="J215" s="709"/>
      <c r="K215" s="710"/>
      <c r="L215" s="711"/>
      <c r="M215" s="379"/>
      <c r="N215" s="379"/>
      <c r="O215" s="379"/>
      <c r="P215" s="379"/>
      <c r="Q215" s="379"/>
      <c r="R215" s="379"/>
      <c r="S215" s="379"/>
      <c r="T215" s="379"/>
      <c r="U215" s="379"/>
      <c r="V215" s="379"/>
      <c r="W215" s="379"/>
      <c r="X215" s="379"/>
      <c r="Y215" s="379"/>
      <c r="Z215" s="379"/>
      <c r="AA215" s="379"/>
      <c r="AB215" s="379"/>
      <c r="AC215" s="379"/>
      <c r="AD215" s="379"/>
    </row>
    <row r="216" spans="1:30" s="36" customFormat="1" ht="21" customHeight="1">
      <c r="A216" s="216"/>
      <c r="B216" s="162" t="s">
        <v>279</v>
      </c>
      <c r="C216" s="86"/>
      <c r="D216" s="177"/>
      <c r="E216" s="221"/>
      <c r="F216" s="177">
        <f>SUM(F217:F220)</f>
        <v>13668</v>
      </c>
      <c r="G216" s="221"/>
      <c r="H216" s="222"/>
      <c r="I216" s="708"/>
      <c r="J216" s="709"/>
      <c r="K216" s="710"/>
      <c r="L216" s="711"/>
      <c r="M216" s="379"/>
      <c r="N216" s="379"/>
      <c r="O216" s="379"/>
      <c r="P216" s="379"/>
      <c r="Q216" s="379"/>
      <c r="R216" s="379"/>
      <c r="S216" s="379"/>
      <c r="T216" s="379"/>
      <c r="U216" s="379"/>
      <c r="V216" s="379"/>
      <c r="W216" s="379"/>
      <c r="X216" s="379"/>
      <c r="Y216" s="379"/>
      <c r="Z216" s="379"/>
      <c r="AA216" s="379"/>
      <c r="AB216" s="379"/>
      <c r="AC216" s="379"/>
      <c r="AD216" s="379"/>
    </row>
    <row r="217" spans="1:30" s="36" customFormat="1" ht="21" customHeight="1">
      <c r="A217" s="216"/>
      <c r="B217" s="88"/>
      <c r="C217" s="86" t="s">
        <v>113</v>
      </c>
      <c r="D217" s="177"/>
      <c r="E217" s="221"/>
      <c r="F217" s="177">
        <v>3880</v>
      </c>
      <c r="G217" s="221"/>
      <c r="H217" s="222"/>
      <c r="I217" s="708"/>
      <c r="J217" s="709"/>
      <c r="K217" s="710"/>
      <c r="L217" s="711"/>
      <c r="M217" s="379"/>
      <c r="N217" s="379"/>
      <c r="O217" s="379"/>
      <c r="P217" s="379"/>
      <c r="Q217" s="379"/>
      <c r="R217" s="379"/>
      <c r="S217" s="379"/>
      <c r="T217" s="379"/>
      <c r="U217" s="379"/>
      <c r="V217" s="379"/>
      <c r="W217" s="379"/>
      <c r="X217" s="379"/>
      <c r="Y217" s="379"/>
      <c r="Z217" s="379"/>
      <c r="AA217" s="379"/>
      <c r="AB217" s="379"/>
      <c r="AC217" s="379"/>
      <c r="AD217" s="379"/>
    </row>
    <row r="218" spans="1:30" s="36" customFormat="1" ht="21" customHeight="1">
      <c r="A218" s="216"/>
      <c r="B218" s="88"/>
      <c r="C218" s="86" t="s">
        <v>114</v>
      </c>
      <c r="D218" s="177"/>
      <c r="E218" s="221"/>
      <c r="F218" s="177">
        <v>1000</v>
      </c>
      <c r="G218" s="221"/>
      <c r="H218" s="222"/>
      <c r="I218" s="708"/>
      <c r="J218" s="709"/>
      <c r="K218" s="710"/>
      <c r="L218" s="711"/>
      <c r="M218" s="379"/>
      <c r="N218" s="379"/>
      <c r="O218" s="379"/>
      <c r="P218" s="379"/>
      <c r="Q218" s="379"/>
      <c r="R218" s="379"/>
      <c r="S218" s="379"/>
      <c r="T218" s="379"/>
      <c r="U218" s="379"/>
      <c r="V218" s="379"/>
      <c r="W218" s="379"/>
      <c r="X218" s="379"/>
      <c r="Y218" s="379"/>
      <c r="Z218" s="379"/>
      <c r="AA218" s="379"/>
      <c r="AB218" s="379"/>
      <c r="AC218" s="379"/>
      <c r="AD218" s="379"/>
    </row>
    <row r="219" spans="1:30" s="36" customFormat="1" ht="21" customHeight="1">
      <c r="A219" s="216"/>
      <c r="B219" s="88"/>
      <c r="C219" s="86" t="s">
        <v>89</v>
      </c>
      <c r="D219" s="177"/>
      <c r="E219" s="221"/>
      <c r="F219" s="177">
        <v>521</v>
      </c>
      <c r="G219" s="221"/>
      <c r="H219" s="222"/>
      <c r="I219" s="708"/>
      <c r="J219" s="709"/>
      <c r="K219" s="710"/>
      <c r="L219" s="711"/>
      <c r="M219" s="379"/>
      <c r="N219" s="379"/>
      <c r="O219" s="379"/>
      <c r="P219" s="379"/>
      <c r="Q219" s="379"/>
      <c r="R219" s="379"/>
      <c r="S219" s="379"/>
      <c r="T219" s="379"/>
      <c r="U219" s="379"/>
      <c r="V219" s="379"/>
      <c r="W219" s="379"/>
      <c r="X219" s="379"/>
      <c r="Y219" s="379"/>
      <c r="Z219" s="379"/>
      <c r="AA219" s="379"/>
      <c r="AB219" s="379"/>
      <c r="AC219" s="379"/>
      <c r="AD219" s="379"/>
    </row>
    <row r="220" spans="1:30" s="36" customFormat="1" ht="21" customHeight="1">
      <c r="A220" s="216"/>
      <c r="B220" s="88"/>
      <c r="C220" s="162" t="s">
        <v>99</v>
      </c>
      <c r="D220" s="177"/>
      <c r="E220" s="221"/>
      <c r="F220" s="177">
        <v>8267</v>
      </c>
      <c r="G220" s="221"/>
      <c r="H220" s="222"/>
      <c r="I220" s="708"/>
      <c r="J220" s="709"/>
      <c r="K220" s="710"/>
      <c r="L220" s="711"/>
      <c r="M220" s="379"/>
      <c r="N220" s="379"/>
      <c r="O220" s="379"/>
      <c r="P220" s="379"/>
      <c r="Q220" s="379"/>
      <c r="R220" s="379"/>
      <c r="S220" s="379"/>
      <c r="T220" s="379"/>
      <c r="U220" s="379"/>
      <c r="V220" s="379"/>
      <c r="W220" s="379"/>
      <c r="X220" s="379"/>
      <c r="Y220" s="379"/>
      <c r="Z220" s="379"/>
      <c r="AA220" s="379"/>
      <c r="AB220" s="379"/>
      <c r="AC220" s="379"/>
      <c r="AD220" s="379"/>
    </row>
    <row r="221" spans="1:30" s="36" customFormat="1" ht="21" customHeight="1">
      <c r="A221" s="216"/>
      <c r="B221" s="162" t="s">
        <v>291</v>
      </c>
      <c r="C221" s="86" t="s">
        <v>292</v>
      </c>
      <c r="D221" s="177">
        <v>20942</v>
      </c>
      <c r="E221" s="221"/>
      <c r="F221" s="177"/>
      <c r="G221" s="221"/>
      <c r="H221" s="222"/>
      <c r="I221" s="708"/>
      <c r="J221" s="709"/>
      <c r="K221" s="710"/>
      <c r="L221" s="711"/>
      <c r="M221" s="379"/>
      <c r="N221" s="379"/>
      <c r="O221" s="379"/>
      <c r="P221" s="379"/>
      <c r="Q221" s="379"/>
      <c r="R221" s="379"/>
      <c r="S221" s="379"/>
      <c r="T221" s="379"/>
      <c r="U221" s="379"/>
      <c r="V221" s="379"/>
      <c r="W221" s="379"/>
      <c r="X221" s="379"/>
      <c r="Y221" s="379"/>
      <c r="Z221" s="379"/>
      <c r="AA221" s="379"/>
      <c r="AB221" s="379"/>
      <c r="AC221" s="379"/>
      <c r="AD221" s="379"/>
    </row>
    <row r="222" spans="1:30" s="178" customFormat="1" ht="20.25" customHeight="1">
      <c r="A222" s="226"/>
      <c r="B222" s="183">
        <v>80130</v>
      </c>
      <c r="C222" s="227">
        <v>4300</v>
      </c>
      <c r="D222" s="177"/>
      <c r="E222" s="177"/>
      <c r="F222" s="177">
        <v>3864</v>
      </c>
      <c r="G222" s="177"/>
      <c r="I222" s="683"/>
      <c r="J222" s="683"/>
      <c r="K222" s="683"/>
      <c r="L222" s="683"/>
      <c r="M222" s="685"/>
      <c r="N222" s="685"/>
      <c r="O222" s="685"/>
      <c r="P222" s="685"/>
      <c r="Q222" s="685"/>
      <c r="R222" s="685"/>
      <c r="S222" s="685"/>
      <c r="T222" s="685"/>
      <c r="U222" s="685"/>
      <c r="V222" s="685"/>
      <c r="W222" s="685"/>
      <c r="X222" s="685"/>
      <c r="Y222" s="685"/>
      <c r="Z222" s="685"/>
      <c r="AA222" s="685"/>
      <c r="AB222" s="685"/>
      <c r="AC222" s="685"/>
      <c r="AD222" s="685"/>
    </row>
    <row r="223" spans="1:30" s="178" customFormat="1" ht="20.25" customHeight="1">
      <c r="A223" s="226"/>
      <c r="B223" s="196">
        <v>80134</v>
      </c>
      <c r="C223" s="227"/>
      <c r="D223" s="177">
        <f>SUM(D224:D232)</f>
        <v>269962</v>
      </c>
      <c r="E223" s="177"/>
      <c r="F223" s="177"/>
      <c r="G223" s="177"/>
      <c r="I223" s="683"/>
      <c r="J223" s="683"/>
      <c r="K223" s="683"/>
      <c r="L223" s="683"/>
      <c r="M223" s="685"/>
      <c r="N223" s="685"/>
      <c r="O223" s="685"/>
      <c r="P223" s="685"/>
      <c r="Q223" s="685"/>
      <c r="R223" s="685"/>
      <c r="S223" s="685"/>
      <c r="T223" s="685"/>
      <c r="U223" s="685"/>
      <c r="V223" s="685"/>
      <c r="W223" s="685"/>
      <c r="X223" s="685"/>
      <c r="Y223" s="685"/>
      <c r="Z223" s="685"/>
      <c r="AA223" s="685"/>
      <c r="AB223" s="685"/>
      <c r="AC223" s="685"/>
      <c r="AD223" s="685"/>
    </row>
    <row r="224" spans="1:30" s="178" customFormat="1" ht="20.25" customHeight="1">
      <c r="A224" s="454"/>
      <c r="B224" s="201"/>
      <c r="C224" s="227">
        <v>3020</v>
      </c>
      <c r="D224" s="177">
        <v>2000</v>
      </c>
      <c r="E224" s="177"/>
      <c r="F224" s="177"/>
      <c r="G224" s="177"/>
      <c r="I224" s="683"/>
      <c r="J224" s="683"/>
      <c r="K224" s="683"/>
      <c r="L224" s="683"/>
      <c r="M224" s="685"/>
      <c r="N224" s="685"/>
      <c r="O224" s="685"/>
      <c r="P224" s="685"/>
      <c r="Q224" s="685"/>
      <c r="R224" s="685"/>
      <c r="S224" s="685"/>
      <c r="T224" s="685"/>
      <c r="U224" s="685"/>
      <c r="V224" s="685"/>
      <c r="W224" s="685"/>
      <c r="X224" s="685"/>
      <c r="Y224" s="685"/>
      <c r="Z224" s="685"/>
      <c r="AA224" s="685"/>
      <c r="AB224" s="685"/>
      <c r="AC224" s="685"/>
      <c r="AD224" s="685"/>
    </row>
    <row r="225" spans="1:30" s="178" customFormat="1" ht="20.25" customHeight="1">
      <c r="A225" s="454"/>
      <c r="B225" s="226"/>
      <c r="C225" s="227">
        <v>4010</v>
      </c>
      <c r="D225" s="177">
        <v>187300</v>
      </c>
      <c r="E225" s="177"/>
      <c r="F225" s="177"/>
      <c r="G225" s="177"/>
      <c r="I225" s="683"/>
      <c r="J225" s="683"/>
      <c r="K225" s="683"/>
      <c r="L225" s="683"/>
      <c r="M225" s="685"/>
      <c r="N225" s="685"/>
      <c r="O225" s="685"/>
      <c r="P225" s="685"/>
      <c r="Q225" s="685"/>
      <c r="R225" s="685"/>
      <c r="S225" s="685"/>
      <c r="T225" s="685"/>
      <c r="U225" s="685"/>
      <c r="V225" s="685"/>
      <c r="W225" s="685"/>
      <c r="X225" s="685"/>
      <c r="Y225" s="685"/>
      <c r="Z225" s="685"/>
      <c r="AA225" s="685"/>
      <c r="AB225" s="685"/>
      <c r="AC225" s="685"/>
      <c r="AD225" s="685"/>
    </row>
    <row r="226" spans="1:30" s="178" customFormat="1" ht="20.25" customHeight="1">
      <c r="A226" s="454"/>
      <c r="B226" s="226"/>
      <c r="C226" s="227">
        <v>4110</v>
      </c>
      <c r="D226" s="177">
        <v>26900</v>
      </c>
      <c r="E226" s="177"/>
      <c r="F226" s="177"/>
      <c r="G226" s="177"/>
      <c r="I226" s="683"/>
      <c r="J226" s="683"/>
      <c r="K226" s="683"/>
      <c r="L226" s="683"/>
      <c r="M226" s="685"/>
      <c r="N226" s="685"/>
      <c r="O226" s="685"/>
      <c r="P226" s="685"/>
      <c r="Q226" s="685"/>
      <c r="R226" s="685"/>
      <c r="S226" s="685"/>
      <c r="T226" s="685"/>
      <c r="U226" s="685"/>
      <c r="V226" s="685"/>
      <c r="W226" s="685"/>
      <c r="X226" s="685"/>
      <c r="Y226" s="685"/>
      <c r="Z226" s="685"/>
      <c r="AA226" s="685"/>
      <c r="AB226" s="685"/>
      <c r="AC226" s="685"/>
      <c r="AD226" s="685"/>
    </row>
    <row r="227" spans="1:30" s="178" customFormat="1" ht="20.25" customHeight="1">
      <c r="A227" s="454"/>
      <c r="B227" s="226"/>
      <c r="C227" s="227">
        <v>4210</v>
      </c>
      <c r="D227" s="177">
        <v>3000</v>
      </c>
      <c r="E227" s="177"/>
      <c r="F227" s="177"/>
      <c r="G227" s="177"/>
      <c r="I227" s="683"/>
      <c r="J227" s="683"/>
      <c r="K227" s="683"/>
      <c r="L227" s="683"/>
      <c r="M227" s="685"/>
      <c r="N227" s="685"/>
      <c r="O227" s="685"/>
      <c r="P227" s="685"/>
      <c r="Q227" s="685"/>
      <c r="R227" s="685"/>
      <c r="S227" s="685"/>
      <c r="T227" s="685"/>
      <c r="U227" s="685"/>
      <c r="V227" s="685"/>
      <c r="W227" s="685"/>
      <c r="X227" s="685"/>
      <c r="Y227" s="685"/>
      <c r="Z227" s="685"/>
      <c r="AA227" s="685"/>
      <c r="AB227" s="685"/>
      <c r="AC227" s="685"/>
      <c r="AD227" s="685"/>
    </row>
    <row r="228" spans="1:30" s="178" customFormat="1" ht="20.25" customHeight="1">
      <c r="A228" s="454"/>
      <c r="B228" s="226"/>
      <c r="C228" s="227">
        <v>4260</v>
      </c>
      <c r="D228" s="177">
        <v>37000</v>
      </c>
      <c r="E228" s="177"/>
      <c r="F228" s="177"/>
      <c r="G228" s="177"/>
      <c r="I228" s="683"/>
      <c r="J228" s="683"/>
      <c r="K228" s="683"/>
      <c r="L228" s="683"/>
      <c r="M228" s="685"/>
      <c r="N228" s="685"/>
      <c r="O228" s="685"/>
      <c r="P228" s="685"/>
      <c r="Q228" s="685"/>
      <c r="R228" s="685"/>
      <c r="S228" s="685"/>
      <c r="T228" s="685"/>
      <c r="U228" s="685"/>
      <c r="V228" s="685"/>
      <c r="W228" s="685"/>
      <c r="X228" s="685"/>
      <c r="Y228" s="685"/>
      <c r="Z228" s="685"/>
      <c r="AA228" s="685"/>
      <c r="AB228" s="685"/>
      <c r="AC228" s="685"/>
      <c r="AD228" s="685"/>
    </row>
    <row r="229" spans="1:30" s="178" customFormat="1" ht="20.25" customHeight="1">
      <c r="A229" s="454"/>
      <c r="B229" s="226"/>
      <c r="C229" s="227">
        <v>4270</v>
      </c>
      <c r="D229" s="177">
        <v>5262</v>
      </c>
      <c r="E229" s="177"/>
      <c r="F229" s="177"/>
      <c r="G229" s="177"/>
      <c r="I229" s="683"/>
      <c r="J229" s="683"/>
      <c r="K229" s="683"/>
      <c r="L229" s="683"/>
      <c r="M229" s="685"/>
      <c r="N229" s="685"/>
      <c r="O229" s="685"/>
      <c r="P229" s="685"/>
      <c r="Q229" s="685"/>
      <c r="R229" s="685"/>
      <c r="S229" s="685"/>
      <c r="T229" s="685"/>
      <c r="U229" s="685"/>
      <c r="V229" s="685"/>
      <c r="W229" s="685"/>
      <c r="X229" s="685"/>
      <c r="Y229" s="685"/>
      <c r="Z229" s="685"/>
      <c r="AA229" s="685"/>
      <c r="AB229" s="685"/>
      <c r="AC229" s="685"/>
      <c r="AD229" s="685"/>
    </row>
    <row r="230" spans="1:30" s="178" customFormat="1" ht="20.25" customHeight="1">
      <c r="A230" s="454"/>
      <c r="B230" s="226"/>
      <c r="C230" s="227">
        <v>4300</v>
      </c>
      <c r="D230" s="177">
        <v>6200</v>
      </c>
      <c r="E230" s="177"/>
      <c r="F230" s="177"/>
      <c r="G230" s="177"/>
      <c r="I230" s="683"/>
      <c r="J230" s="683"/>
      <c r="K230" s="683"/>
      <c r="L230" s="683"/>
      <c r="M230" s="685"/>
      <c r="N230" s="685"/>
      <c r="O230" s="685"/>
      <c r="P230" s="685"/>
      <c r="Q230" s="685"/>
      <c r="R230" s="685"/>
      <c r="S230" s="685"/>
      <c r="T230" s="685"/>
      <c r="U230" s="685"/>
      <c r="V230" s="685"/>
      <c r="W230" s="685"/>
      <c r="X230" s="685"/>
      <c r="Y230" s="685"/>
      <c r="Z230" s="685"/>
      <c r="AA230" s="685"/>
      <c r="AB230" s="685"/>
      <c r="AC230" s="685"/>
      <c r="AD230" s="685"/>
    </row>
    <row r="231" spans="1:30" s="178" customFormat="1" ht="20.25" customHeight="1">
      <c r="A231" s="454"/>
      <c r="B231" s="226"/>
      <c r="C231" s="227">
        <v>4360</v>
      </c>
      <c r="D231" s="177">
        <v>500</v>
      </c>
      <c r="E231" s="177"/>
      <c r="F231" s="177"/>
      <c r="G231" s="177"/>
      <c r="I231" s="683"/>
      <c r="J231" s="683"/>
      <c r="K231" s="683"/>
      <c r="L231" s="683"/>
      <c r="M231" s="685"/>
      <c r="N231" s="685"/>
      <c r="O231" s="685"/>
      <c r="P231" s="685"/>
      <c r="Q231" s="685"/>
      <c r="R231" s="685"/>
      <c r="S231" s="685"/>
      <c r="T231" s="685"/>
      <c r="U231" s="685"/>
      <c r="V231" s="685"/>
      <c r="W231" s="685"/>
      <c r="X231" s="685"/>
      <c r="Y231" s="685"/>
      <c r="Z231" s="685"/>
      <c r="AA231" s="685"/>
      <c r="AB231" s="685"/>
      <c r="AC231" s="685"/>
      <c r="AD231" s="685"/>
    </row>
    <row r="232" spans="1:30" s="178" customFormat="1" ht="20.25" customHeight="1">
      <c r="A232" s="454"/>
      <c r="B232" s="226"/>
      <c r="C232" s="227">
        <v>4520</v>
      </c>
      <c r="D232" s="177">
        <v>1800</v>
      </c>
      <c r="E232" s="177"/>
      <c r="F232" s="177"/>
      <c r="G232" s="177"/>
      <c r="I232" s="683"/>
      <c r="J232" s="683"/>
      <c r="K232" s="683"/>
      <c r="L232" s="683"/>
      <c r="M232" s="685"/>
      <c r="N232" s="685"/>
      <c r="O232" s="685"/>
      <c r="P232" s="685"/>
      <c r="Q232" s="685"/>
      <c r="R232" s="685"/>
      <c r="S232" s="685"/>
      <c r="T232" s="685"/>
      <c r="U232" s="685"/>
      <c r="V232" s="685"/>
      <c r="W232" s="685"/>
      <c r="X232" s="685"/>
      <c r="Y232" s="685"/>
      <c r="Z232" s="685"/>
      <c r="AA232" s="685"/>
      <c r="AB232" s="685"/>
      <c r="AC232" s="685"/>
      <c r="AD232" s="685"/>
    </row>
    <row r="233" spans="1:30" s="178" customFormat="1" ht="20.25" customHeight="1">
      <c r="A233" s="454"/>
      <c r="B233" s="183">
        <v>80144</v>
      </c>
      <c r="C233" s="227"/>
      <c r="D233" s="177"/>
      <c r="E233" s="177"/>
      <c r="F233" s="177">
        <f>SUM(F234:F243)</f>
        <v>209122</v>
      </c>
      <c r="G233" s="177"/>
      <c r="I233" s="683"/>
      <c r="J233" s="683"/>
      <c r="K233" s="683"/>
      <c r="L233" s="683"/>
      <c r="M233" s="685"/>
      <c r="N233" s="685"/>
      <c r="O233" s="685"/>
      <c r="P233" s="685"/>
      <c r="Q233" s="685"/>
      <c r="R233" s="685"/>
      <c r="S233" s="685"/>
      <c r="T233" s="685"/>
      <c r="U233" s="685"/>
      <c r="V233" s="685"/>
      <c r="W233" s="685"/>
      <c r="X233" s="685"/>
      <c r="Y233" s="685"/>
      <c r="Z233" s="685"/>
      <c r="AA233" s="685"/>
      <c r="AB233" s="685"/>
      <c r="AC233" s="685"/>
      <c r="AD233" s="685"/>
    </row>
    <row r="234" spans="1:30" s="178" customFormat="1" ht="20.25" customHeight="1">
      <c r="A234" s="454"/>
      <c r="B234" s="226"/>
      <c r="C234" s="227">
        <v>3020</v>
      </c>
      <c r="D234" s="177"/>
      <c r="E234" s="177"/>
      <c r="F234" s="177">
        <v>2000</v>
      </c>
      <c r="G234" s="177"/>
      <c r="I234" s="683"/>
      <c r="J234" s="683"/>
      <c r="K234" s="683"/>
      <c r="L234" s="683"/>
      <c r="M234" s="685"/>
      <c r="N234" s="685"/>
      <c r="O234" s="685"/>
      <c r="P234" s="685"/>
      <c r="Q234" s="685"/>
      <c r="R234" s="685"/>
      <c r="S234" s="685"/>
      <c r="T234" s="685"/>
      <c r="U234" s="685"/>
      <c r="V234" s="685"/>
      <c r="W234" s="685"/>
      <c r="X234" s="685"/>
      <c r="Y234" s="685"/>
      <c r="Z234" s="685"/>
      <c r="AA234" s="685"/>
      <c r="AB234" s="685"/>
      <c r="AC234" s="685"/>
      <c r="AD234" s="685"/>
    </row>
    <row r="235" spans="1:30" s="178" customFormat="1" ht="20.25" customHeight="1">
      <c r="A235" s="454"/>
      <c r="B235" s="226"/>
      <c r="C235" s="227">
        <v>4010</v>
      </c>
      <c r="D235" s="177"/>
      <c r="E235" s="177"/>
      <c r="F235" s="177">
        <v>131000</v>
      </c>
      <c r="G235" s="177"/>
      <c r="I235" s="683"/>
      <c r="J235" s="683"/>
      <c r="K235" s="683"/>
      <c r="L235" s="683"/>
      <c r="M235" s="685"/>
      <c r="N235" s="685"/>
      <c r="O235" s="685"/>
      <c r="P235" s="685"/>
      <c r="Q235" s="685"/>
      <c r="R235" s="685"/>
      <c r="S235" s="685"/>
      <c r="T235" s="685"/>
      <c r="U235" s="685"/>
      <c r="V235" s="685"/>
      <c r="W235" s="685"/>
      <c r="X235" s="685"/>
      <c r="Y235" s="685"/>
      <c r="Z235" s="685"/>
      <c r="AA235" s="685"/>
      <c r="AB235" s="685"/>
      <c r="AC235" s="685"/>
      <c r="AD235" s="685"/>
    </row>
    <row r="236" spans="1:30" s="178" customFormat="1" ht="20.25" customHeight="1">
      <c r="A236" s="454"/>
      <c r="B236" s="226"/>
      <c r="C236" s="227">
        <v>4110</v>
      </c>
      <c r="D236" s="177"/>
      <c r="E236" s="177"/>
      <c r="F236" s="177">
        <v>22000</v>
      </c>
      <c r="G236" s="177"/>
      <c r="I236" s="683"/>
      <c r="J236" s="683"/>
      <c r="K236" s="683"/>
      <c r="L236" s="683"/>
      <c r="M236" s="685"/>
      <c r="N236" s="685"/>
      <c r="O236" s="685"/>
      <c r="P236" s="685"/>
      <c r="Q236" s="685"/>
      <c r="R236" s="685"/>
      <c r="S236" s="685"/>
      <c r="T236" s="685"/>
      <c r="U236" s="685"/>
      <c r="V236" s="685"/>
      <c r="W236" s="685"/>
      <c r="X236" s="685"/>
      <c r="Y236" s="685"/>
      <c r="Z236" s="685"/>
      <c r="AA236" s="685"/>
      <c r="AB236" s="685"/>
      <c r="AC236" s="685"/>
      <c r="AD236" s="685"/>
    </row>
    <row r="237" spans="1:30" s="178" customFormat="1" ht="20.25" customHeight="1">
      <c r="A237" s="454"/>
      <c r="B237" s="226"/>
      <c r="C237" s="227">
        <v>4210</v>
      </c>
      <c r="D237" s="177"/>
      <c r="E237" s="177"/>
      <c r="F237" s="177">
        <v>4360</v>
      </c>
      <c r="G237" s="177"/>
      <c r="I237" s="683"/>
      <c r="J237" s="683"/>
      <c r="K237" s="683"/>
      <c r="L237" s="683"/>
      <c r="M237" s="685"/>
      <c r="N237" s="685"/>
      <c r="O237" s="685"/>
      <c r="P237" s="685"/>
      <c r="Q237" s="685"/>
      <c r="R237" s="685"/>
      <c r="S237" s="685"/>
      <c r="T237" s="685"/>
      <c r="U237" s="685"/>
      <c r="V237" s="685"/>
      <c r="W237" s="685"/>
      <c r="X237" s="685"/>
      <c r="Y237" s="685"/>
      <c r="Z237" s="685"/>
      <c r="AA237" s="685"/>
      <c r="AB237" s="685"/>
      <c r="AC237" s="685"/>
      <c r="AD237" s="685"/>
    </row>
    <row r="238" spans="1:30" s="178" customFormat="1" ht="20.25" customHeight="1">
      <c r="A238" s="454"/>
      <c r="B238" s="226"/>
      <c r="C238" s="227">
        <v>4260</v>
      </c>
      <c r="D238" s="177"/>
      <c r="E238" s="177"/>
      <c r="F238" s="177">
        <v>36000</v>
      </c>
      <c r="G238" s="177"/>
      <c r="I238" s="683"/>
      <c r="J238" s="683"/>
      <c r="K238" s="683"/>
      <c r="L238" s="683"/>
      <c r="M238" s="685"/>
      <c r="N238" s="685"/>
      <c r="O238" s="685"/>
      <c r="P238" s="685"/>
      <c r="Q238" s="685"/>
      <c r="R238" s="685"/>
      <c r="S238" s="685"/>
      <c r="T238" s="685"/>
      <c r="U238" s="685"/>
      <c r="V238" s="685"/>
      <c r="W238" s="685"/>
      <c r="X238" s="685"/>
      <c r="Y238" s="685"/>
      <c r="Z238" s="685"/>
      <c r="AA238" s="685"/>
      <c r="AB238" s="685"/>
      <c r="AC238" s="685"/>
      <c r="AD238" s="685"/>
    </row>
    <row r="239" spans="1:30" s="178" customFormat="1" ht="20.25" customHeight="1">
      <c r="A239" s="454"/>
      <c r="B239" s="226"/>
      <c r="C239" s="227">
        <v>4270</v>
      </c>
      <c r="D239" s="177"/>
      <c r="E239" s="177"/>
      <c r="F239" s="177">
        <v>5000</v>
      </c>
      <c r="G239" s="177"/>
      <c r="I239" s="683"/>
      <c r="J239" s="683"/>
      <c r="K239" s="683"/>
      <c r="L239" s="683"/>
      <c r="M239" s="685"/>
      <c r="N239" s="685"/>
      <c r="O239" s="685"/>
      <c r="P239" s="685"/>
      <c r="Q239" s="685"/>
      <c r="R239" s="685"/>
      <c r="S239" s="685"/>
      <c r="T239" s="685"/>
      <c r="U239" s="685"/>
      <c r="V239" s="685"/>
      <c r="W239" s="685"/>
      <c r="X239" s="685"/>
      <c r="Y239" s="685"/>
      <c r="Z239" s="685"/>
      <c r="AA239" s="685"/>
      <c r="AB239" s="685"/>
      <c r="AC239" s="685"/>
      <c r="AD239" s="685"/>
    </row>
    <row r="240" spans="1:30" s="178" customFormat="1" ht="20.25" customHeight="1">
      <c r="A240" s="454"/>
      <c r="B240" s="226"/>
      <c r="C240" s="227">
        <v>4280</v>
      </c>
      <c r="D240" s="177"/>
      <c r="E240" s="177"/>
      <c r="F240" s="177">
        <v>262</v>
      </c>
      <c r="G240" s="177"/>
      <c r="I240" s="683"/>
      <c r="J240" s="683"/>
      <c r="K240" s="683"/>
      <c r="L240" s="683"/>
      <c r="M240" s="685"/>
      <c r="N240" s="685"/>
      <c r="O240" s="685"/>
      <c r="P240" s="685"/>
      <c r="Q240" s="685"/>
      <c r="R240" s="685"/>
      <c r="S240" s="685"/>
      <c r="T240" s="685"/>
      <c r="U240" s="685"/>
      <c r="V240" s="685"/>
      <c r="W240" s="685"/>
      <c r="X240" s="685"/>
      <c r="Y240" s="685"/>
      <c r="Z240" s="685"/>
      <c r="AA240" s="685"/>
      <c r="AB240" s="685"/>
      <c r="AC240" s="685"/>
      <c r="AD240" s="685"/>
    </row>
    <row r="241" spans="1:30" s="178" customFormat="1" ht="20.25" customHeight="1">
      <c r="A241" s="454"/>
      <c r="B241" s="226"/>
      <c r="C241" s="227">
        <v>4300</v>
      </c>
      <c r="D241" s="177"/>
      <c r="E241" s="177"/>
      <c r="F241" s="177">
        <v>6200</v>
      </c>
      <c r="G241" s="177"/>
      <c r="I241" s="683"/>
      <c r="J241" s="683"/>
      <c r="K241" s="683"/>
      <c r="L241" s="683"/>
      <c r="M241" s="685"/>
      <c r="N241" s="685"/>
      <c r="O241" s="685"/>
      <c r="P241" s="685"/>
      <c r="Q241" s="685"/>
      <c r="R241" s="685"/>
      <c r="S241" s="685"/>
      <c r="T241" s="685"/>
      <c r="U241" s="685"/>
      <c r="V241" s="685"/>
      <c r="W241" s="685"/>
      <c r="X241" s="685"/>
      <c r="Y241" s="685"/>
      <c r="Z241" s="685"/>
      <c r="AA241" s="685"/>
      <c r="AB241" s="685"/>
      <c r="AC241" s="685"/>
      <c r="AD241" s="685"/>
    </row>
    <row r="242" spans="1:30" s="178" customFormat="1" ht="20.25" customHeight="1">
      <c r="A242" s="454"/>
      <c r="B242" s="226"/>
      <c r="C242" s="227">
        <v>4360</v>
      </c>
      <c r="D242" s="177"/>
      <c r="E242" s="177"/>
      <c r="F242" s="177">
        <v>500</v>
      </c>
      <c r="G242" s="177"/>
      <c r="I242" s="683"/>
      <c r="J242" s="683"/>
      <c r="K242" s="683"/>
      <c r="L242" s="683"/>
      <c r="M242" s="685"/>
      <c r="N242" s="685"/>
      <c r="O242" s="685"/>
      <c r="P242" s="685"/>
      <c r="Q242" s="685"/>
      <c r="R242" s="685"/>
      <c r="S242" s="685"/>
      <c r="T242" s="685"/>
      <c r="U242" s="685"/>
      <c r="V242" s="685"/>
      <c r="W242" s="685"/>
      <c r="X242" s="685"/>
      <c r="Y242" s="685"/>
      <c r="Z242" s="685"/>
      <c r="AA242" s="685"/>
      <c r="AB242" s="685"/>
      <c r="AC242" s="685"/>
      <c r="AD242" s="685"/>
    </row>
    <row r="243" spans="1:30" s="178" customFormat="1" ht="20.25" customHeight="1">
      <c r="A243" s="454"/>
      <c r="B243" s="226"/>
      <c r="C243" s="227">
        <v>4520</v>
      </c>
      <c r="D243" s="177"/>
      <c r="E243" s="177"/>
      <c r="F243" s="177">
        <v>1800</v>
      </c>
      <c r="G243" s="177"/>
      <c r="I243" s="683"/>
      <c r="J243" s="683"/>
      <c r="K243" s="683"/>
      <c r="L243" s="683"/>
      <c r="M243" s="685"/>
      <c r="N243" s="685"/>
      <c r="O243" s="685"/>
      <c r="P243" s="685"/>
      <c r="Q243" s="685"/>
      <c r="R243" s="685"/>
      <c r="S243" s="685"/>
      <c r="T243" s="685"/>
      <c r="U243" s="685"/>
      <c r="V243" s="685"/>
      <c r="W243" s="685"/>
      <c r="X243" s="685"/>
      <c r="Y243" s="685"/>
      <c r="Z243" s="685"/>
      <c r="AA243" s="685"/>
      <c r="AB243" s="685"/>
      <c r="AC243" s="685"/>
      <c r="AD243" s="685"/>
    </row>
    <row r="244" spans="1:30" s="178" customFormat="1" ht="20.25" customHeight="1">
      <c r="A244" s="454"/>
      <c r="B244" s="183">
        <v>80146</v>
      </c>
      <c r="C244" s="227"/>
      <c r="D244" s="177">
        <f>SUM(D245:D246)</f>
        <v>1200</v>
      </c>
      <c r="E244" s="177"/>
      <c r="F244" s="177">
        <f>SUM(F245:F246)</f>
        <v>1200</v>
      </c>
      <c r="G244" s="177"/>
      <c r="I244" s="683"/>
      <c r="J244" s="683"/>
      <c r="K244" s="683"/>
      <c r="L244" s="683"/>
      <c r="M244" s="685"/>
      <c r="N244" s="685"/>
      <c r="O244" s="685"/>
      <c r="P244" s="685"/>
      <c r="Q244" s="685"/>
      <c r="R244" s="685"/>
      <c r="S244" s="685"/>
      <c r="T244" s="685"/>
      <c r="U244" s="685"/>
      <c r="V244" s="685"/>
      <c r="W244" s="685"/>
      <c r="X244" s="685"/>
      <c r="Y244" s="685"/>
      <c r="Z244" s="685"/>
      <c r="AA244" s="685"/>
      <c r="AB244" s="685"/>
      <c r="AC244" s="685"/>
      <c r="AD244" s="685"/>
    </row>
    <row r="245" spans="1:30" s="178" customFormat="1" ht="20.25" customHeight="1">
      <c r="A245" s="454"/>
      <c r="B245" s="226"/>
      <c r="C245" s="227">
        <v>4300</v>
      </c>
      <c r="D245" s="177"/>
      <c r="E245" s="177"/>
      <c r="F245" s="177">
        <v>1200</v>
      </c>
      <c r="G245" s="177"/>
      <c r="I245" s="683"/>
      <c r="J245" s="683"/>
      <c r="K245" s="683"/>
      <c r="L245" s="683"/>
      <c r="M245" s="685"/>
      <c r="N245" s="685"/>
      <c r="O245" s="685"/>
      <c r="P245" s="685"/>
      <c r="Q245" s="685"/>
      <c r="R245" s="685"/>
      <c r="S245" s="685"/>
      <c r="T245" s="685"/>
      <c r="U245" s="685"/>
      <c r="V245" s="685"/>
      <c r="W245" s="685"/>
      <c r="X245" s="685"/>
      <c r="Y245" s="685"/>
      <c r="Z245" s="685"/>
      <c r="AA245" s="685"/>
      <c r="AB245" s="685"/>
      <c r="AC245" s="685"/>
      <c r="AD245" s="685"/>
    </row>
    <row r="246" spans="1:30" s="178" customFormat="1" ht="20.25" customHeight="1">
      <c r="A246" s="454"/>
      <c r="B246" s="179"/>
      <c r="C246" s="227">
        <v>4410</v>
      </c>
      <c r="D246" s="177">
        <v>1200</v>
      </c>
      <c r="E246" s="177"/>
      <c r="F246" s="177"/>
      <c r="G246" s="177"/>
      <c r="I246" s="683"/>
      <c r="J246" s="683"/>
      <c r="K246" s="683"/>
      <c r="L246" s="683"/>
      <c r="M246" s="685"/>
      <c r="N246" s="685"/>
      <c r="O246" s="685"/>
      <c r="P246" s="685"/>
      <c r="Q246" s="685"/>
      <c r="R246" s="685"/>
      <c r="S246" s="685"/>
      <c r="T246" s="685"/>
      <c r="U246" s="685"/>
      <c r="V246" s="685"/>
      <c r="W246" s="685"/>
      <c r="X246" s="685"/>
      <c r="Y246" s="685"/>
      <c r="Z246" s="685"/>
      <c r="AA246" s="685"/>
      <c r="AB246" s="685"/>
      <c r="AC246" s="685"/>
      <c r="AD246" s="685"/>
    </row>
    <row r="247" spans="1:30" s="178" customFormat="1" ht="20.25" customHeight="1">
      <c r="A247" s="454"/>
      <c r="B247" s="183">
        <v>80150</v>
      </c>
      <c r="C247" s="227">
        <v>2590</v>
      </c>
      <c r="D247" s="177"/>
      <c r="E247" s="177"/>
      <c r="F247" s="177">
        <v>20942</v>
      </c>
      <c r="G247" s="177"/>
      <c r="I247" s="683"/>
      <c r="J247" s="683"/>
      <c r="K247" s="683"/>
      <c r="L247" s="683"/>
      <c r="M247" s="685"/>
      <c r="N247" s="685"/>
      <c r="O247" s="685"/>
      <c r="P247" s="685"/>
      <c r="Q247" s="685"/>
      <c r="R247" s="685"/>
      <c r="S247" s="685"/>
      <c r="T247" s="685"/>
      <c r="U247" s="685"/>
      <c r="V247" s="685"/>
      <c r="W247" s="685"/>
      <c r="X247" s="685"/>
      <c r="Y247" s="685"/>
      <c r="Z247" s="685"/>
      <c r="AA247" s="685"/>
      <c r="AB247" s="685"/>
      <c r="AC247" s="685"/>
      <c r="AD247" s="685"/>
    </row>
    <row r="248" spans="1:30" s="178" customFormat="1" ht="20.25" customHeight="1">
      <c r="A248" s="226"/>
      <c r="B248" s="179">
        <v>80195</v>
      </c>
      <c r="C248" s="183">
        <v>4440</v>
      </c>
      <c r="D248" s="177">
        <v>17753</v>
      </c>
      <c r="E248" s="177"/>
      <c r="F248" s="177"/>
      <c r="G248" s="177"/>
      <c r="I248" s="683"/>
      <c r="J248" s="683"/>
      <c r="K248" s="683"/>
      <c r="L248" s="683"/>
      <c r="M248" s="685"/>
      <c r="N248" s="685"/>
      <c r="O248" s="685"/>
      <c r="P248" s="685"/>
      <c r="Q248" s="685"/>
      <c r="R248" s="685"/>
      <c r="S248" s="685"/>
      <c r="T248" s="685"/>
      <c r="U248" s="685"/>
      <c r="V248" s="685"/>
      <c r="W248" s="685"/>
      <c r="X248" s="685"/>
      <c r="Y248" s="685"/>
      <c r="Z248" s="685"/>
      <c r="AA248" s="685"/>
      <c r="AB248" s="685"/>
      <c r="AC248" s="685"/>
      <c r="AD248" s="685"/>
    </row>
    <row r="249" spans="1:30" s="35" customFormat="1" ht="20.25" customHeight="1">
      <c r="A249" s="30">
        <v>852</v>
      </c>
      <c r="B249" s="452">
        <v>85218</v>
      </c>
      <c r="C249" s="189"/>
      <c r="D249" s="33"/>
      <c r="E249" s="33"/>
      <c r="F249" s="33">
        <f>SUM(D250:F251)</f>
        <v>20187</v>
      </c>
      <c r="G249" s="33"/>
      <c r="I249" s="679"/>
      <c r="J249" s="679"/>
      <c r="K249" s="679"/>
      <c r="L249" s="679"/>
      <c r="M249" s="680"/>
      <c r="N249" s="680"/>
      <c r="O249" s="680"/>
      <c r="P249" s="680"/>
      <c r="Q249" s="680"/>
      <c r="R249" s="680"/>
      <c r="S249" s="680"/>
      <c r="T249" s="680"/>
      <c r="U249" s="680"/>
      <c r="V249" s="680"/>
      <c r="W249" s="680"/>
      <c r="X249" s="680"/>
      <c r="Y249" s="680"/>
      <c r="Z249" s="680"/>
      <c r="AA249" s="680"/>
      <c r="AB249" s="680"/>
      <c r="AC249" s="680"/>
      <c r="AD249" s="680"/>
    </row>
    <row r="250" spans="1:30" s="178" customFormat="1" ht="20.25" customHeight="1">
      <c r="A250" s="449"/>
      <c r="B250" s="201"/>
      <c r="C250" s="188">
        <v>4210</v>
      </c>
      <c r="D250" s="177"/>
      <c r="E250" s="177"/>
      <c r="F250" s="177">
        <v>10187</v>
      </c>
      <c r="G250" s="177"/>
      <c r="I250" s="683"/>
      <c r="J250" s="683"/>
      <c r="K250" s="683"/>
      <c r="L250" s="683"/>
      <c r="M250" s="685"/>
      <c r="N250" s="685"/>
      <c r="O250" s="685"/>
      <c r="P250" s="685"/>
      <c r="Q250" s="685"/>
      <c r="R250" s="685"/>
      <c r="S250" s="685"/>
      <c r="T250" s="685"/>
      <c r="U250" s="685"/>
      <c r="V250" s="685"/>
      <c r="W250" s="685"/>
      <c r="X250" s="685"/>
      <c r="Y250" s="685"/>
      <c r="Z250" s="685"/>
      <c r="AA250" s="685"/>
      <c r="AB250" s="685"/>
      <c r="AC250" s="685"/>
      <c r="AD250" s="685"/>
    </row>
    <row r="251" spans="1:30" s="178" customFormat="1" ht="20.25" customHeight="1">
      <c r="A251" s="450"/>
      <c r="B251" s="179"/>
      <c r="C251" s="188">
        <v>4300</v>
      </c>
      <c r="D251" s="177"/>
      <c r="E251" s="177"/>
      <c r="F251" s="177">
        <v>10000</v>
      </c>
      <c r="G251" s="177"/>
      <c r="I251" s="683"/>
      <c r="J251" s="683"/>
      <c r="K251" s="683"/>
      <c r="L251" s="683"/>
      <c r="M251" s="685"/>
      <c r="N251" s="685"/>
      <c r="O251" s="685"/>
      <c r="P251" s="685"/>
      <c r="Q251" s="685"/>
      <c r="R251" s="685"/>
      <c r="S251" s="685"/>
      <c r="T251" s="685"/>
      <c r="U251" s="685"/>
      <c r="V251" s="685"/>
      <c r="W251" s="685"/>
      <c r="X251" s="685"/>
      <c r="Y251" s="685"/>
      <c r="Z251" s="685"/>
      <c r="AA251" s="685"/>
      <c r="AB251" s="685"/>
      <c r="AC251" s="685"/>
      <c r="AD251" s="685"/>
    </row>
    <row r="252" spans="1:30" s="178" customFormat="1" ht="20.25" customHeight="1">
      <c r="A252" s="229">
        <v>854</v>
      </c>
      <c r="B252" s="451"/>
      <c r="C252" s="189"/>
      <c r="D252" s="33">
        <f>D253+D260+D263</f>
        <v>65821</v>
      </c>
      <c r="E252" s="33"/>
      <c r="F252" s="33">
        <f>F253+F260+F263</f>
        <v>28705</v>
      </c>
      <c r="G252" s="33"/>
      <c r="I252" s="683"/>
      <c r="J252" s="683"/>
      <c r="K252" s="683"/>
      <c r="L252" s="683"/>
      <c r="M252" s="685"/>
      <c r="N252" s="685"/>
      <c r="O252" s="685"/>
      <c r="P252" s="685"/>
      <c r="Q252" s="685"/>
      <c r="R252" s="685"/>
      <c r="S252" s="685"/>
      <c r="T252" s="685"/>
      <c r="U252" s="685"/>
      <c r="V252" s="685"/>
      <c r="W252" s="685"/>
      <c r="X252" s="685"/>
      <c r="Y252" s="685"/>
      <c r="Z252" s="685"/>
      <c r="AA252" s="685"/>
      <c r="AB252" s="685"/>
      <c r="AC252" s="685"/>
      <c r="AD252" s="685"/>
    </row>
    <row r="253" spans="1:30" s="178" customFormat="1" ht="20.25" customHeight="1">
      <c r="A253" s="201"/>
      <c r="B253" s="183">
        <v>85403</v>
      </c>
      <c r="C253" s="227"/>
      <c r="D253" s="177">
        <f>SUM(D254:D259)</f>
        <v>50621</v>
      </c>
      <c r="E253" s="177"/>
      <c r="F253" s="177">
        <f>SUM(F254:F259)</f>
        <v>13505</v>
      </c>
      <c r="G253" s="177"/>
      <c r="I253" s="683"/>
      <c r="J253" s="683"/>
      <c r="K253" s="683"/>
      <c r="L253" s="683"/>
      <c r="M253" s="685"/>
      <c r="N253" s="685"/>
      <c r="O253" s="685"/>
      <c r="P253" s="685"/>
      <c r="Q253" s="685"/>
      <c r="R253" s="685"/>
      <c r="S253" s="685"/>
      <c r="T253" s="685"/>
      <c r="U253" s="685"/>
      <c r="V253" s="685"/>
      <c r="W253" s="685"/>
      <c r="X253" s="685"/>
      <c r="Y253" s="685"/>
      <c r="Z253" s="685"/>
      <c r="AA253" s="685"/>
      <c r="AB253" s="685"/>
      <c r="AC253" s="685"/>
      <c r="AD253" s="685"/>
    </row>
    <row r="254" spans="1:30" s="178" customFormat="1" ht="20.25" customHeight="1">
      <c r="A254" s="226"/>
      <c r="B254" s="196"/>
      <c r="C254" s="183">
        <v>4010</v>
      </c>
      <c r="D254" s="177"/>
      <c r="E254" s="177"/>
      <c r="F254" s="177">
        <v>13505</v>
      </c>
      <c r="G254" s="177"/>
      <c r="I254" s="683"/>
      <c r="J254" s="683"/>
      <c r="K254" s="683"/>
      <c r="L254" s="683"/>
      <c r="M254" s="685"/>
      <c r="N254" s="685"/>
      <c r="O254" s="685"/>
      <c r="P254" s="685"/>
      <c r="Q254" s="685"/>
      <c r="R254" s="685"/>
      <c r="S254" s="685"/>
      <c r="T254" s="685"/>
      <c r="U254" s="685"/>
      <c r="V254" s="685"/>
      <c r="W254" s="685"/>
      <c r="X254" s="685"/>
      <c r="Y254" s="685"/>
      <c r="Z254" s="685"/>
      <c r="AA254" s="685"/>
      <c r="AB254" s="685"/>
      <c r="AC254" s="685"/>
      <c r="AD254" s="685"/>
    </row>
    <row r="255" spans="1:30" s="178" customFormat="1" ht="20.25" customHeight="1">
      <c r="A255" s="226"/>
      <c r="B255" s="196"/>
      <c r="C255" s="188">
        <v>4040</v>
      </c>
      <c r="D255" s="177">
        <v>13505</v>
      </c>
      <c r="E255" s="177"/>
      <c r="F255" s="177"/>
      <c r="G255" s="177"/>
      <c r="I255" s="683"/>
      <c r="J255" s="683"/>
      <c r="K255" s="683"/>
      <c r="L255" s="683"/>
      <c r="M255" s="685"/>
      <c r="N255" s="685"/>
      <c r="O255" s="685"/>
      <c r="P255" s="685"/>
      <c r="Q255" s="685"/>
      <c r="R255" s="685"/>
      <c r="S255" s="685"/>
      <c r="T255" s="685"/>
      <c r="U255" s="685"/>
      <c r="V255" s="685"/>
      <c r="W255" s="685"/>
      <c r="X255" s="685"/>
      <c r="Y255" s="685"/>
      <c r="Z255" s="685"/>
      <c r="AA255" s="685"/>
      <c r="AB255" s="685"/>
      <c r="AC255" s="685"/>
      <c r="AD255" s="685"/>
    </row>
    <row r="256" spans="1:30" s="178" customFormat="1" ht="20.25" customHeight="1">
      <c r="A256" s="226"/>
      <c r="B256" s="196"/>
      <c r="C256" s="188">
        <v>4210</v>
      </c>
      <c r="D256" s="177">
        <v>3000</v>
      </c>
      <c r="E256" s="177"/>
      <c r="F256" s="177"/>
      <c r="G256" s="177"/>
      <c r="I256" s="683"/>
      <c r="J256" s="683"/>
      <c r="K256" s="683"/>
      <c r="L256" s="683"/>
      <c r="M256" s="685"/>
      <c r="N256" s="685"/>
      <c r="O256" s="685"/>
      <c r="P256" s="685"/>
      <c r="Q256" s="685"/>
      <c r="R256" s="685"/>
      <c r="S256" s="685"/>
      <c r="T256" s="685"/>
      <c r="U256" s="685"/>
      <c r="V256" s="685"/>
      <c r="W256" s="685"/>
      <c r="X256" s="685"/>
      <c r="Y256" s="685"/>
      <c r="Z256" s="685"/>
      <c r="AA256" s="685"/>
      <c r="AB256" s="685"/>
      <c r="AC256" s="685"/>
      <c r="AD256" s="685"/>
    </row>
    <row r="257" spans="1:30" s="178" customFormat="1" ht="20.25" customHeight="1">
      <c r="A257" s="226"/>
      <c r="B257" s="196"/>
      <c r="C257" s="188">
        <v>4260</v>
      </c>
      <c r="D257" s="177">
        <v>20000</v>
      </c>
      <c r="E257" s="177"/>
      <c r="F257" s="177"/>
      <c r="G257" s="177"/>
      <c r="I257" s="683"/>
      <c r="J257" s="683"/>
      <c r="K257" s="683"/>
      <c r="L257" s="683"/>
      <c r="M257" s="685"/>
      <c r="N257" s="685"/>
      <c r="O257" s="685"/>
      <c r="P257" s="685"/>
      <c r="Q257" s="685"/>
      <c r="R257" s="685"/>
      <c r="S257" s="685"/>
      <c r="T257" s="685"/>
      <c r="U257" s="685"/>
      <c r="V257" s="685"/>
      <c r="W257" s="685"/>
      <c r="X257" s="685"/>
      <c r="Y257" s="685"/>
      <c r="Z257" s="685"/>
      <c r="AA257" s="685"/>
      <c r="AB257" s="685"/>
      <c r="AC257" s="685"/>
      <c r="AD257" s="685"/>
    </row>
    <row r="258" spans="1:30" s="178" customFormat="1" ht="20.25" customHeight="1">
      <c r="A258" s="226"/>
      <c r="B258" s="196"/>
      <c r="C258" s="188">
        <v>4300</v>
      </c>
      <c r="D258" s="177">
        <v>5235</v>
      </c>
      <c r="E258" s="177"/>
      <c r="F258" s="177"/>
      <c r="G258" s="177"/>
      <c r="I258" s="683"/>
      <c r="J258" s="683"/>
      <c r="K258" s="683"/>
      <c r="L258" s="683"/>
      <c r="M258" s="685"/>
      <c r="N258" s="685"/>
      <c r="O258" s="685"/>
      <c r="P258" s="685"/>
      <c r="Q258" s="685"/>
      <c r="R258" s="685"/>
      <c r="S258" s="685"/>
      <c r="T258" s="685"/>
      <c r="U258" s="685"/>
      <c r="V258" s="685"/>
      <c r="W258" s="685"/>
      <c r="X258" s="685"/>
      <c r="Y258" s="685"/>
      <c r="Z258" s="685"/>
      <c r="AA258" s="685"/>
      <c r="AB258" s="685"/>
      <c r="AC258" s="685"/>
      <c r="AD258" s="685"/>
    </row>
    <row r="259" spans="1:30" s="178" customFormat="1" ht="20.25" customHeight="1">
      <c r="A259" s="226"/>
      <c r="B259" s="196"/>
      <c r="C259" s="188">
        <v>4390</v>
      </c>
      <c r="D259" s="177">
        <v>8881</v>
      </c>
      <c r="E259" s="177"/>
      <c r="F259" s="177"/>
      <c r="G259" s="177"/>
      <c r="I259" s="683"/>
      <c r="J259" s="683"/>
      <c r="K259" s="683"/>
      <c r="L259" s="683"/>
      <c r="M259" s="685"/>
      <c r="N259" s="685"/>
      <c r="O259" s="685"/>
      <c r="P259" s="685"/>
      <c r="Q259" s="685"/>
      <c r="R259" s="685"/>
      <c r="S259" s="685"/>
      <c r="T259" s="685"/>
      <c r="U259" s="685"/>
      <c r="V259" s="685"/>
      <c r="W259" s="685"/>
      <c r="X259" s="685"/>
      <c r="Y259" s="685"/>
      <c r="Z259" s="685"/>
      <c r="AA259" s="685"/>
      <c r="AB259" s="685"/>
      <c r="AC259" s="685"/>
      <c r="AD259" s="685"/>
    </row>
    <row r="260" spans="1:30" s="178" customFormat="1" ht="20.25" customHeight="1">
      <c r="A260" s="226"/>
      <c r="B260" s="183">
        <v>85406</v>
      </c>
      <c r="C260" s="188"/>
      <c r="D260" s="177">
        <f>SUM(D261:D262)</f>
        <v>14000</v>
      </c>
      <c r="E260" s="177"/>
      <c r="F260" s="177">
        <f>SUM(F261:F262)</f>
        <v>14000</v>
      </c>
      <c r="G260" s="177"/>
      <c r="I260" s="683"/>
      <c r="J260" s="683"/>
      <c r="K260" s="683"/>
      <c r="L260" s="683"/>
      <c r="M260" s="685"/>
      <c r="N260" s="685"/>
      <c r="O260" s="685"/>
      <c r="P260" s="685"/>
      <c r="Q260" s="685"/>
      <c r="R260" s="685"/>
      <c r="S260" s="685"/>
      <c r="T260" s="685"/>
      <c r="U260" s="685"/>
      <c r="V260" s="685"/>
      <c r="W260" s="685"/>
      <c r="X260" s="685"/>
      <c r="Y260" s="685"/>
      <c r="Z260" s="685"/>
      <c r="AA260" s="685"/>
      <c r="AB260" s="685"/>
      <c r="AC260" s="685"/>
      <c r="AD260" s="685"/>
    </row>
    <row r="261" spans="1:30" s="178" customFormat="1" ht="20.25" customHeight="1">
      <c r="A261" s="226"/>
      <c r="B261" s="196"/>
      <c r="C261" s="188">
        <v>4210</v>
      </c>
      <c r="D261" s="177">
        <v>14000</v>
      </c>
      <c r="E261" s="177"/>
      <c r="F261" s="177"/>
      <c r="G261" s="177"/>
      <c r="I261" s="683"/>
      <c r="J261" s="683"/>
      <c r="K261" s="683"/>
      <c r="L261" s="683"/>
      <c r="M261" s="685"/>
      <c r="N261" s="685"/>
      <c r="O261" s="685"/>
      <c r="P261" s="685"/>
      <c r="Q261" s="685"/>
      <c r="R261" s="685"/>
      <c r="S261" s="685"/>
      <c r="T261" s="685"/>
      <c r="U261" s="685"/>
      <c r="V261" s="685"/>
      <c r="W261" s="685"/>
      <c r="X261" s="685"/>
      <c r="Y261" s="685"/>
      <c r="Z261" s="685"/>
      <c r="AA261" s="685"/>
      <c r="AB261" s="685"/>
      <c r="AC261" s="685"/>
      <c r="AD261" s="685"/>
    </row>
    <row r="262" spans="1:30" s="178" customFormat="1" ht="20.25" customHeight="1">
      <c r="A262" s="226"/>
      <c r="B262" s="196"/>
      <c r="C262" s="188">
        <v>6060</v>
      </c>
      <c r="D262" s="177"/>
      <c r="E262" s="177"/>
      <c r="F262" s="177">
        <v>14000</v>
      </c>
      <c r="G262" s="177"/>
      <c r="I262" s="683"/>
      <c r="J262" s="683"/>
      <c r="K262" s="683"/>
      <c r="L262" s="683"/>
      <c r="M262" s="685"/>
      <c r="N262" s="685"/>
      <c r="O262" s="685"/>
      <c r="P262" s="685"/>
      <c r="Q262" s="685"/>
      <c r="R262" s="685"/>
      <c r="S262" s="685"/>
      <c r="T262" s="685"/>
      <c r="U262" s="685"/>
      <c r="V262" s="685"/>
      <c r="W262" s="685"/>
      <c r="X262" s="685"/>
      <c r="Y262" s="685"/>
      <c r="Z262" s="685"/>
      <c r="AA262" s="685"/>
      <c r="AB262" s="685"/>
      <c r="AC262" s="685"/>
      <c r="AD262" s="685"/>
    </row>
    <row r="263" spans="1:30" s="178" customFormat="1" ht="20.25" customHeight="1">
      <c r="A263" s="226"/>
      <c r="B263" s="183">
        <v>85446</v>
      </c>
      <c r="C263" s="188"/>
      <c r="D263" s="177">
        <f>SUM(D264:D266)</f>
        <v>1200</v>
      </c>
      <c r="E263" s="177"/>
      <c r="F263" s="177">
        <f>SUM(F264:F266)</f>
        <v>1200</v>
      </c>
      <c r="G263" s="177"/>
      <c r="I263" s="683"/>
      <c r="J263" s="683"/>
      <c r="K263" s="683"/>
      <c r="L263" s="683"/>
      <c r="M263" s="685"/>
      <c r="N263" s="685"/>
      <c r="O263" s="685"/>
      <c r="P263" s="685"/>
      <c r="Q263" s="685"/>
      <c r="R263" s="685"/>
      <c r="S263" s="685"/>
      <c r="T263" s="685"/>
      <c r="U263" s="685"/>
      <c r="V263" s="685"/>
      <c r="W263" s="685"/>
      <c r="X263" s="685"/>
      <c r="Y263" s="685"/>
      <c r="Z263" s="685"/>
      <c r="AA263" s="685"/>
      <c r="AB263" s="685"/>
      <c r="AC263" s="685"/>
      <c r="AD263" s="685"/>
    </row>
    <row r="264" spans="1:30" s="178" customFormat="1" ht="20.25" customHeight="1">
      <c r="A264" s="226"/>
      <c r="B264" s="196"/>
      <c r="C264" s="188">
        <v>4210</v>
      </c>
      <c r="D264" s="177">
        <v>300</v>
      </c>
      <c r="E264" s="177"/>
      <c r="F264" s="177"/>
      <c r="G264" s="177"/>
      <c r="I264" s="683"/>
      <c r="J264" s="683"/>
      <c r="K264" s="683"/>
      <c r="L264" s="683"/>
      <c r="M264" s="685"/>
      <c r="N264" s="685"/>
      <c r="O264" s="685"/>
      <c r="P264" s="685"/>
      <c r="Q264" s="685"/>
      <c r="R264" s="685"/>
      <c r="S264" s="685"/>
      <c r="T264" s="685"/>
      <c r="U264" s="685"/>
      <c r="V264" s="685"/>
      <c r="W264" s="685"/>
      <c r="X264" s="685"/>
      <c r="Y264" s="685"/>
      <c r="Z264" s="685"/>
      <c r="AA264" s="685"/>
      <c r="AB264" s="685"/>
      <c r="AC264" s="685"/>
      <c r="AD264" s="685"/>
    </row>
    <row r="265" spans="1:30" s="178" customFormat="1" ht="20.25" customHeight="1">
      <c r="A265" s="226"/>
      <c r="B265" s="196"/>
      <c r="C265" s="188">
        <v>4300</v>
      </c>
      <c r="D265" s="177"/>
      <c r="E265" s="177"/>
      <c r="F265" s="177">
        <v>1200</v>
      </c>
      <c r="G265" s="177"/>
      <c r="I265" s="683"/>
      <c r="J265" s="683"/>
      <c r="K265" s="683"/>
      <c r="L265" s="683"/>
      <c r="M265" s="685"/>
      <c r="N265" s="685"/>
      <c r="O265" s="685"/>
      <c r="P265" s="685"/>
      <c r="Q265" s="685"/>
      <c r="R265" s="685"/>
      <c r="S265" s="685"/>
      <c r="T265" s="685"/>
      <c r="U265" s="685"/>
      <c r="V265" s="685"/>
      <c r="W265" s="685"/>
      <c r="X265" s="685"/>
      <c r="Y265" s="685"/>
      <c r="Z265" s="685"/>
      <c r="AA265" s="685"/>
      <c r="AB265" s="685"/>
      <c r="AC265" s="685"/>
      <c r="AD265" s="685"/>
    </row>
    <row r="266" spans="1:30" s="178" customFormat="1" ht="20.25" customHeight="1">
      <c r="A266" s="179"/>
      <c r="B266" s="196"/>
      <c r="C266" s="188">
        <v>4410</v>
      </c>
      <c r="D266" s="177">
        <v>900</v>
      </c>
      <c r="E266" s="177"/>
      <c r="F266" s="177"/>
      <c r="G266" s="177"/>
      <c r="I266" s="683"/>
      <c r="J266" s="683"/>
      <c r="K266" s="683"/>
      <c r="L266" s="683"/>
      <c r="M266" s="685"/>
      <c r="N266" s="685"/>
      <c r="O266" s="685"/>
      <c r="P266" s="685"/>
      <c r="Q266" s="685"/>
      <c r="R266" s="685"/>
      <c r="S266" s="685"/>
      <c r="T266" s="685"/>
      <c r="U266" s="685"/>
      <c r="V266" s="685"/>
      <c r="W266" s="685"/>
      <c r="X266" s="685"/>
      <c r="Y266" s="685"/>
      <c r="Z266" s="685"/>
      <c r="AA266" s="685"/>
      <c r="AB266" s="685"/>
      <c r="AC266" s="685"/>
      <c r="AD266" s="685"/>
    </row>
    <row r="267" spans="1:30" s="35" customFormat="1" ht="20.25" customHeight="1">
      <c r="A267" s="202">
        <v>921</v>
      </c>
      <c r="B267" s="30">
        <v>92116</v>
      </c>
      <c r="C267" s="30">
        <v>2480</v>
      </c>
      <c r="D267" s="33"/>
      <c r="E267" s="33"/>
      <c r="F267" s="33">
        <v>100000</v>
      </c>
      <c r="G267" s="33"/>
      <c r="I267" s="679"/>
      <c r="J267" s="679"/>
      <c r="K267" s="679"/>
      <c r="L267" s="679"/>
      <c r="M267" s="680"/>
      <c r="N267" s="680"/>
      <c r="O267" s="680"/>
      <c r="P267" s="680"/>
      <c r="Q267" s="680"/>
      <c r="R267" s="680"/>
      <c r="S267" s="680"/>
      <c r="T267" s="680"/>
      <c r="U267" s="680"/>
      <c r="V267" s="680"/>
      <c r="W267" s="680"/>
      <c r="X267" s="680"/>
      <c r="Y267" s="680"/>
      <c r="Z267" s="680"/>
      <c r="AA267" s="680"/>
      <c r="AB267" s="680"/>
      <c r="AC267" s="680"/>
      <c r="AD267" s="680"/>
    </row>
    <row r="268" spans="1:30" s="3" customFormat="1" ht="21.75" customHeight="1">
      <c r="A268" s="119" t="s">
        <v>9</v>
      </c>
      <c r="B268" s="120"/>
      <c r="C268" s="86"/>
      <c r="D268" s="34">
        <f>D205+D206+D209+D249+D252+D267</f>
        <v>382678</v>
      </c>
      <c r="E268" s="34">
        <f>E205+E206+E209+E249+E252+E267</f>
        <v>0</v>
      </c>
      <c r="F268" s="34">
        <f>F205+F206+F209+F249+F252+F267</f>
        <v>599729</v>
      </c>
      <c r="G268" s="34">
        <f>G205+G206+G209+G249+G252+G267</f>
        <v>0</v>
      </c>
      <c r="H268" s="20"/>
      <c r="I268" s="171"/>
      <c r="J268" s="206"/>
      <c r="K268" s="206"/>
      <c r="L268" s="701"/>
      <c r="M268" s="643"/>
      <c r="N268" s="643"/>
      <c r="O268" s="643"/>
      <c r="P268" s="643"/>
      <c r="Q268" s="643"/>
      <c r="R268" s="643"/>
      <c r="S268" s="643"/>
      <c r="T268" s="643"/>
      <c r="U268" s="643"/>
      <c r="V268" s="643"/>
      <c r="W268" s="643"/>
      <c r="X268" s="643"/>
      <c r="Y268" s="643"/>
      <c r="Z268" s="643"/>
      <c r="AA268" s="643"/>
      <c r="AB268" s="643"/>
      <c r="AC268" s="643"/>
      <c r="AD268" s="643"/>
    </row>
    <row r="269" spans="1:30" s="3" customFormat="1" ht="19.5" customHeight="1">
      <c r="A269" s="122"/>
      <c r="B269" s="123"/>
      <c r="C269" s="123"/>
      <c r="D269" s="27"/>
      <c r="E269" s="27"/>
      <c r="F269" s="27"/>
      <c r="G269" s="27"/>
      <c r="H269" s="20"/>
      <c r="I269" s="171"/>
      <c r="J269" s="206"/>
      <c r="K269" s="206"/>
      <c r="L269" s="701"/>
      <c r="M269" s="643"/>
      <c r="N269" s="643"/>
      <c r="O269" s="643"/>
      <c r="P269" s="643"/>
      <c r="Q269" s="643"/>
      <c r="R269" s="643"/>
      <c r="S269" s="643"/>
      <c r="T269" s="643"/>
      <c r="U269" s="643"/>
      <c r="V269" s="643"/>
      <c r="W269" s="643"/>
      <c r="X269" s="643"/>
      <c r="Y269" s="643"/>
      <c r="Z269" s="643"/>
      <c r="AA269" s="643"/>
      <c r="AB269" s="643"/>
      <c r="AC269" s="643"/>
      <c r="AD269" s="643"/>
    </row>
    <row r="270" spans="1:30" s="3" customFormat="1" ht="19.5" customHeight="1">
      <c r="A270" s="122"/>
      <c r="B270" s="123"/>
      <c r="C270" s="123"/>
      <c r="D270" s="27"/>
      <c r="E270" s="27"/>
      <c r="F270" s="27"/>
      <c r="G270" s="27"/>
      <c r="H270" s="20"/>
      <c r="I270" s="171"/>
      <c r="J270" s="206"/>
      <c r="K270" s="206"/>
      <c r="L270" s="701"/>
      <c r="M270" s="643"/>
      <c r="N270" s="643"/>
      <c r="O270" s="643"/>
      <c r="P270" s="643"/>
      <c r="Q270" s="643"/>
      <c r="R270" s="643"/>
      <c r="S270" s="643"/>
      <c r="T270" s="643"/>
      <c r="U270" s="643"/>
      <c r="V270" s="643"/>
      <c r="W270" s="643"/>
      <c r="X270" s="643"/>
      <c r="Y270" s="643"/>
      <c r="Z270" s="643"/>
      <c r="AA270" s="643"/>
      <c r="AB270" s="643"/>
      <c r="AC270" s="643"/>
      <c r="AD270" s="643"/>
    </row>
    <row r="271" spans="1:30" s="3" customFormat="1" ht="21.75" customHeight="1">
      <c r="A271" s="52" t="s">
        <v>406</v>
      </c>
      <c r="B271" s="123"/>
      <c r="C271" s="101"/>
      <c r="D271" s="112"/>
      <c r="E271" s="16"/>
      <c r="F271" s="112"/>
      <c r="G271" s="27"/>
      <c r="H271" s="20"/>
      <c r="I271" s="171"/>
      <c r="J271" s="701"/>
      <c r="K271" s="206"/>
      <c r="L271" s="701"/>
      <c r="M271" s="643"/>
      <c r="N271" s="643"/>
      <c r="O271" s="643"/>
      <c r="P271" s="643"/>
      <c r="Q271" s="643"/>
      <c r="R271" s="643"/>
      <c r="S271" s="643"/>
      <c r="T271" s="643"/>
      <c r="U271" s="643"/>
      <c r="V271" s="643"/>
      <c r="W271" s="643"/>
      <c r="X271" s="643"/>
      <c r="Y271" s="643"/>
      <c r="Z271" s="643"/>
      <c r="AA271" s="643"/>
      <c r="AB271" s="643"/>
      <c r="AC271" s="643"/>
      <c r="AD271" s="643"/>
    </row>
    <row r="272" spans="1:30" s="3" customFormat="1" ht="15.75" customHeight="1">
      <c r="A272" s="52"/>
      <c r="B272" s="123"/>
      <c r="C272" s="101"/>
      <c r="D272" s="16"/>
      <c r="E272" s="16"/>
      <c r="F272" s="27"/>
      <c r="G272" s="27"/>
      <c r="H272" s="20"/>
      <c r="I272" s="171"/>
      <c r="J272" s="701"/>
      <c r="K272" s="206"/>
      <c r="L272" s="701"/>
      <c r="M272" s="643"/>
      <c r="N272" s="643"/>
      <c r="O272" s="643"/>
      <c r="P272" s="643"/>
      <c r="Q272" s="643"/>
      <c r="R272" s="643"/>
      <c r="S272" s="643"/>
      <c r="T272" s="643"/>
      <c r="U272" s="643"/>
      <c r="V272" s="643"/>
      <c r="W272" s="643"/>
      <c r="X272" s="643"/>
      <c r="Y272" s="643"/>
      <c r="Z272" s="643"/>
      <c r="AA272" s="643"/>
      <c r="AB272" s="643"/>
      <c r="AC272" s="643"/>
      <c r="AD272" s="643"/>
    </row>
    <row r="273" spans="1:30" s="3" customFormat="1" ht="18.75" customHeight="1">
      <c r="A273" s="135" t="s">
        <v>35</v>
      </c>
      <c r="B273" s="100"/>
      <c r="C273" s="101"/>
      <c r="D273" s="16"/>
      <c r="E273" s="16"/>
      <c r="F273" s="27"/>
      <c r="G273" s="27"/>
      <c r="H273" s="20"/>
      <c r="I273" s="171"/>
      <c r="J273" s="701"/>
      <c r="K273" s="206"/>
      <c r="L273" s="701"/>
      <c r="M273" s="643"/>
      <c r="N273" s="643"/>
      <c r="O273" s="643"/>
      <c r="P273" s="643"/>
      <c r="Q273" s="643"/>
      <c r="R273" s="643"/>
      <c r="S273" s="643"/>
      <c r="T273" s="643"/>
      <c r="U273" s="643"/>
      <c r="V273" s="643"/>
      <c r="W273" s="643"/>
      <c r="X273" s="643"/>
      <c r="Y273" s="643"/>
      <c r="Z273" s="643"/>
      <c r="AA273" s="643"/>
      <c r="AB273" s="643"/>
      <c r="AC273" s="643"/>
      <c r="AD273" s="643"/>
    </row>
    <row r="274" spans="1:30" s="3" customFormat="1" ht="21" customHeight="1">
      <c r="A274" s="136" t="s">
        <v>61</v>
      </c>
      <c r="B274" s="100"/>
      <c r="C274" s="137"/>
      <c r="D274" s="22"/>
      <c r="E274" s="16"/>
      <c r="F274" s="27"/>
      <c r="G274" s="27"/>
      <c r="H274" s="20"/>
      <c r="I274" s="171"/>
      <c r="J274" s="701"/>
      <c r="K274" s="206"/>
      <c r="L274" s="701"/>
      <c r="M274" s="643"/>
      <c r="N274" s="643"/>
      <c r="O274" s="643"/>
      <c r="P274" s="643"/>
      <c r="Q274" s="643"/>
      <c r="R274" s="643"/>
      <c r="S274" s="643"/>
      <c r="T274" s="643"/>
      <c r="U274" s="643"/>
      <c r="V274" s="643"/>
      <c r="W274" s="643"/>
      <c r="X274" s="643"/>
      <c r="Y274" s="643"/>
      <c r="Z274" s="643"/>
      <c r="AA274" s="643"/>
      <c r="AB274" s="643"/>
      <c r="AC274" s="643"/>
      <c r="AD274" s="643"/>
    </row>
    <row r="275" spans="1:30" s="3" customFormat="1" ht="21" customHeight="1">
      <c r="A275" s="136"/>
      <c r="B275" s="100"/>
      <c r="C275" s="137"/>
      <c r="D275" s="22"/>
      <c r="E275" s="16"/>
      <c r="F275" s="27"/>
      <c r="G275" s="27"/>
      <c r="H275" s="20"/>
      <c r="I275" s="171"/>
      <c r="J275" s="701"/>
      <c r="K275" s="206"/>
      <c r="L275" s="701"/>
      <c r="M275" s="643"/>
      <c r="N275" s="643"/>
      <c r="O275" s="643"/>
      <c r="P275" s="643"/>
      <c r="Q275" s="643"/>
      <c r="R275" s="643"/>
      <c r="S275" s="643"/>
      <c r="T275" s="643"/>
      <c r="U275" s="643"/>
      <c r="V275" s="643"/>
      <c r="W275" s="643"/>
      <c r="X275" s="643"/>
      <c r="Y275" s="643"/>
      <c r="Z275" s="643"/>
      <c r="AA275" s="643"/>
      <c r="AB275" s="643"/>
      <c r="AC275" s="643"/>
      <c r="AD275" s="643"/>
    </row>
    <row r="276" spans="1:30" s="3" customFormat="1" ht="21" customHeight="1">
      <c r="A276" s="136"/>
      <c r="B276" s="100"/>
      <c r="C276" s="137"/>
      <c r="D276" s="22"/>
      <c r="E276" s="16"/>
      <c r="F276" s="27"/>
      <c r="G276" s="27"/>
      <c r="H276" s="20"/>
      <c r="I276" s="171"/>
      <c r="J276" s="701"/>
      <c r="K276" s="206"/>
      <c r="L276" s="701"/>
      <c r="M276" s="643"/>
      <c r="N276" s="643"/>
      <c r="O276" s="643"/>
      <c r="P276" s="643"/>
      <c r="Q276" s="643"/>
      <c r="R276" s="643"/>
      <c r="S276" s="643"/>
      <c r="T276" s="643"/>
      <c r="U276" s="643"/>
      <c r="V276" s="643"/>
      <c r="W276" s="643"/>
      <c r="X276" s="643"/>
      <c r="Y276" s="643"/>
      <c r="Z276" s="643"/>
      <c r="AA276" s="643"/>
      <c r="AB276" s="643"/>
      <c r="AC276" s="643"/>
      <c r="AD276" s="643"/>
    </row>
    <row r="277" spans="1:30" s="3" customFormat="1" ht="21.75" customHeight="1">
      <c r="A277" s="138" t="s">
        <v>36</v>
      </c>
      <c r="B277" s="139"/>
      <c r="C277" s="123"/>
      <c r="D277" s="37"/>
      <c r="E277" s="37"/>
      <c r="F277" s="37"/>
      <c r="G277" s="37"/>
      <c r="H277" s="38"/>
      <c r="I277" s="171"/>
      <c r="J277" s="702"/>
      <c r="K277" s="206"/>
      <c r="L277" s="702"/>
      <c r="M277" s="643"/>
      <c r="N277" s="643"/>
      <c r="O277" s="643"/>
      <c r="P277" s="643"/>
      <c r="Q277" s="643"/>
      <c r="R277" s="643"/>
      <c r="S277" s="643"/>
      <c r="T277" s="643"/>
      <c r="U277" s="643"/>
      <c r="V277" s="643"/>
      <c r="W277" s="643"/>
      <c r="X277" s="643"/>
      <c r="Y277" s="643"/>
      <c r="Z277" s="643"/>
      <c r="AA277" s="643"/>
      <c r="AB277" s="643"/>
      <c r="AC277" s="643"/>
      <c r="AD277" s="643"/>
    </row>
    <row r="278" spans="1:30" s="3" customFormat="1" ht="16.5" customHeight="1">
      <c r="A278" s="138"/>
      <c r="B278" s="139"/>
      <c r="C278" s="123"/>
      <c r="D278" s="37"/>
      <c r="E278" s="37"/>
      <c r="F278" s="37"/>
      <c r="G278" s="37"/>
      <c r="H278" s="38"/>
      <c r="I278" s="171"/>
      <c r="J278" s="702"/>
      <c r="K278" s="206"/>
      <c r="L278" s="702"/>
      <c r="M278" s="643"/>
      <c r="N278" s="643"/>
      <c r="O278" s="643"/>
      <c r="P278" s="643"/>
      <c r="Q278" s="643"/>
      <c r="R278" s="643"/>
      <c r="S278" s="643"/>
      <c r="T278" s="643"/>
      <c r="U278" s="643"/>
      <c r="V278" s="643"/>
      <c r="W278" s="643"/>
      <c r="X278" s="643"/>
      <c r="Y278" s="643"/>
      <c r="Z278" s="643"/>
      <c r="AA278" s="643"/>
      <c r="AB278" s="643"/>
      <c r="AC278" s="643"/>
      <c r="AD278" s="643"/>
    </row>
    <row r="279" spans="1:30" s="3" customFormat="1" ht="15" customHeight="1">
      <c r="A279" s="52"/>
      <c r="B279" s="123"/>
      <c r="C279" s="123"/>
      <c r="D279" s="37"/>
      <c r="E279" s="37"/>
      <c r="F279" s="37"/>
      <c r="G279" s="37"/>
      <c r="H279" s="38"/>
      <c r="I279" s="171"/>
      <c r="J279" s="702"/>
      <c r="K279" s="206"/>
      <c r="L279" s="702"/>
      <c r="M279" s="643"/>
      <c r="N279" s="643"/>
      <c r="O279" s="643"/>
      <c r="P279" s="643"/>
      <c r="Q279" s="643"/>
      <c r="R279" s="643"/>
      <c r="S279" s="643"/>
      <c r="T279" s="643"/>
      <c r="U279" s="643"/>
      <c r="V279" s="643"/>
      <c r="W279" s="643"/>
      <c r="X279" s="643"/>
      <c r="Y279" s="643"/>
      <c r="Z279" s="643"/>
      <c r="AA279" s="643"/>
      <c r="AB279" s="643"/>
      <c r="AC279" s="643"/>
      <c r="AD279" s="643"/>
    </row>
    <row r="280" spans="1:30" s="3" customFormat="1" ht="17.25" customHeight="1">
      <c r="A280" s="140" t="s">
        <v>56</v>
      </c>
      <c r="B280" s="139"/>
      <c r="C280" s="141"/>
      <c r="D280" s="37"/>
      <c r="E280" s="37"/>
      <c r="F280" s="37"/>
      <c r="G280" s="37"/>
      <c r="H280" s="39"/>
      <c r="I280" s="171"/>
      <c r="J280" s="702"/>
      <c r="K280" s="206"/>
      <c r="L280" s="702"/>
      <c r="M280" s="643"/>
      <c r="N280" s="643"/>
      <c r="O280" s="643"/>
      <c r="P280" s="643"/>
      <c r="Q280" s="643"/>
      <c r="R280" s="643"/>
      <c r="S280" s="643"/>
      <c r="T280" s="643"/>
      <c r="U280" s="643"/>
      <c r="V280" s="643"/>
      <c r="W280" s="643"/>
      <c r="X280" s="643"/>
      <c r="Y280" s="643"/>
      <c r="Z280" s="643"/>
      <c r="AA280" s="643"/>
      <c r="AB280" s="643"/>
      <c r="AC280" s="643"/>
      <c r="AD280" s="643"/>
    </row>
    <row r="281" spans="1:30" s="3" customFormat="1" ht="16.5" customHeight="1">
      <c r="A281" s="52" t="s">
        <v>2</v>
      </c>
      <c r="B281" s="142"/>
      <c r="C281" s="143"/>
      <c r="D281" s="22"/>
      <c r="E281" s="16"/>
      <c r="F281" s="27"/>
      <c r="G281" s="27"/>
      <c r="H281" s="38"/>
      <c r="I281" s="171"/>
      <c r="J281" s="701"/>
      <c r="K281" s="206"/>
      <c r="L281" s="701"/>
      <c r="M281" s="643"/>
      <c r="N281" s="643"/>
      <c r="O281" s="643"/>
      <c r="P281" s="643"/>
      <c r="Q281" s="643"/>
      <c r="R281" s="643"/>
      <c r="S281" s="643"/>
      <c r="T281" s="643"/>
      <c r="U281" s="643"/>
      <c r="V281" s="643"/>
      <c r="W281" s="643"/>
      <c r="X281" s="643"/>
      <c r="Y281" s="643"/>
      <c r="Z281" s="643"/>
      <c r="AA281" s="643"/>
      <c r="AB281" s="643"/>
      <c r="AC281" s="643"/>
      <c r="AD281" s="643"/>
    </row>
    <row r="282" spans="1:30" s="3" customFormat="1" ht="16.5" customHeight="1">
      <c r="A282" s="102" t="s">
        <v>80</v>
      </c>
      <c r="B282" s="142"/>
      <c r="C282" s="143"/>
      <c r="D282" s="22"/>
      <c r="E282" s="16"/>
      <c r="F282" s="27"/>
      <c r="G282" s="27"/>
      <c r="H282" s="25">
        <f>H285</f>
        <v>325000</v>
      </c>
      <c r="I282" s="171"/>
      <c r="J282" s="701"/>
      <c r="K282" s="206"/>
      <c r="L282" s="701"/>
      <c r="M282" s="643"/>
      <c r="N282" s="643"/>
      <c r="O282" s="643"/>
      <c r="P282" s="643"/>
      <c r="Q282" s="643"/>
      <c r="R282" s="643"/>
      <c r="S282" s="643"/>
      <c r="T282" s="643"/>
      <c r="U282" s="643"/>
      <c r="V282" s="643"/>
      <c r="W282" s="643"/>
      <c r="X282" s="643"/>
      <c r="Y282" s="643"/>
      <c r="Z282" s="643"/>
      <c r="AA282" s="643"/>
      <c r="AB282" s="643"/>
      <c r="AC282" s="643"/>
      <c r="AD282" s="643"/>
    </row>
    <row r="283" spans="1:30" s="3" customFormat="1" ht="16.5" customHeight="1">
      <c r="A283" s="122" t="s">
        <v>2</v>
      </c>
      <c r="B283" s="142"/>
      <c r="C283" s="143"/>
      <c r="D283" s="22"/>
      <c r="E283" s="16"/>
      <c r="F283" s="27"/>
      <c r="G283" s="27"/>
      <c r="H283" s="38"/>
      <c r="I283" s="171"/>
      <c r="J283" s="701"/>
      <c r="K283" s="206"/>
      <c r="L283" s="701"/>
      <c r="M283" s="643"/>
      <c r="N283" s="643"/>
      <c r="O283" s="643"/>
      <c r="P283" s="643"/>
      <c r="Q283" s="643"/>
      <c r="R283" s="643"/>
      <c r="S283" s="643"/>
      <c r="T283" s="643"/>
      <c r="U283" s="643"/>
      <c r="V283" s="643"/>
      <c r="W283" s="643"/>
      <c r="X283" s="643"/>
      <c r="Y283" s="643"/>
      <c r="Z283" s="643"/>
      <c r="AA283" s="643"/>
      <c r="AB283" s="643"/>
      <c r="AC283" s="643"/>
      <c r="AD283" s="643"/>
    </row>
    <row r="284" spans="1:30" s="3" customFormat="1" ht="16.5" customHeight="1">
      <c r="A284" s="52"/>
      <c r="B284" s="142" t="s">
        <v>276</v>
      </c>
      <c r="C284" s="143"/>
      <c r="D284" s="22"/>
      <c r="E284" s="16"/>
      <c r="F284" s="27"/>
      <c r="G284" s="27"/>
      <c r="H284" s="38"/>
      <c r="I284" s="171"/>
      <c r="J284" s="701"/>
      <c r="K284" s="206"/>
      <c r="L284" s="701"/>
      <c r="M284" s="643"/>
      <c r="N284" s="643"/>
      <c r="O284" s="643"/>
      <c r="P284" s="643"/>
      <c r="Q284" s="643"/>
      <c r="R284" s="643"/>
      <c r="S284" s="643"/>
      <c r="T284" s="643"/>
      <c r="U284" s="643"/>
      <c r="V284" s="643"/>
      <c r="W284" s="643"/>
      <c r="X284" s="643"/>
      <c r="Y284" s="643"/>
      <c r="Z284" s="643"/>
      <c r="AA284" s="643"/>
      <c r="AB284" s="643"/>
      <c r="AC284" s="643"/>
      <c r="AD284" s="643"/>
    </row>
    <row r="285" spans="1:30" s="3" customFormat="1" ht="16.5" customHeight="1">
      <c r="A285" s="52"/>
      <c r="B285" s="142" t="s">
        <v>277</v>
      </c>
      <c r="C285" s="143"/>
      <c r="D285" s="22"/>
      <c r="E285" s="16"/>
      <c r="F285" s="27"/>
      <c r="G285" s="27"/>
      <c r="H285" s="38">
        <v>325000</v>
      </c>
      <c r="I285" s="171"/>
      <c r="J285" s="701"/>
      <c r="K285" s="206"/>
      <c r="L285" s="701"/>
      <c r="M285" s="643"/>
      <c r="N285" s="643"/>
      <c r="O285" s="643"/>
      <c r="P285" s="643"/>
      <c r="Q285" s="643"/>
      <c r="R285" s="643"/>
      <c r="S285" s="643"/>
      <c r="T285" s="643"/>
      <c r="U285" s="643"/>
      <c r="V285" s="643"/>
      <c r="W285" s="643"/>
      <c r="X285" s="643"/>
      <c r="Y285" s="643"/>
      <c r="Z285" s="643"/>
      <c r="AA285" s="643"/>
      <c r="AB285" s="643"/>
      <c r="AC285" s="643"/>
      <c r="AD285" s="643"/>
    </row>
    <row r="286" spans="1:30" s="3" customFormat="1" ht="16.5" customHeight="1">
      <c r="A286" s="122"/>
      <c r="B286" s="142"/>
      <c r="C286" s="143"/>
      <c r="D286" s="22"/>
      <c r="E286" s="16"/>
      <c r="F286" s="27"/>
      <c r="G286" s="27"/>
      <c r="H286" s="38"/>
      <c r="I286" s="171"/>
      <c r="J286" s="701"/>
      <c r="K286" s="206"/>
      <c r="L286" s="701"/>
      <c r="M286" s="643"/>
      <c r="N286" s="643"/>
      <c r="O286" s="643"/>
      <c r="P286" s="643"/>
      <c r="Q286" s="643"/>
      <c r="R286" s="643"/>
      <c r="S286" s="643"/>
      <c r="T286" s="643"/>
      <c r="U286" s="643"/>
      <c r="V286" s="643"/>
      <c r="W286" s="643"/>
      <c r="X286" s="643"/>
      <c r="Y286" s="643"/>
      <c r="Z286" s="643"/>
      <c r="AA286" s="643"/>
      <c r="AB286" s="643"/>
      <c r="AC286" s="643"/>
      <c r="AD286" s="643"/>
    </row>
    <row r="287" spans="1:30" s="3" customFormat="1" ht="16.5" customHeight="1">
      <c r="A287" s="122"/>
      <c r="B287" s="142"/>
      <c r="C287" s="143"/>
      <c r="D287" s="22"/>
      <c r="E287" s="16"/>
      <c r="F287" s="37"/>
      <c r="G287" s="27"/>
      <c r="H287" s="38"/>
      <c r="I287" s="171"/>
      <c r="J287" s="701"/>
      <c r="K287" s="206"/>
      <c r="L287" s="701"/>
      <c r="M287" s="643"/>
      <c r="N287" s="643"/>
      <c r="O287" s="643"/>
      <c r="P287" s="643"/>
      <c r="Q287" s="643"/>
      <c r="R287" s="643"/>
      <c r="S287" s="643"/>
      <c r="T287" s="643"/>
      <c r="U287" s="643"/>
      <c r="V287" s="643"/>
      <c r="W287" s="643"/>
      <c r="X287" s="643"/>
      <c r="Y287" s="643"/>
      <c r="Z287" s="643"/>
      <c r="AA287" s="643"/>
      <c r="AB287" s="643"/>
      <c r="AC287" s="643"/>
      <c r="AD287" s="643"/>
    </row>
    <row r="288" spans="1:30" s="3" customFormat="1" ht="15" customHeight="1">
      <c r="A288" s="52"/>
      <c r="B288" s="123"/>
      <c r="C288" s="123"/>
      <c r="D288" s="37"/>
      <c r="E288" s="37"/>
      <c r="F288" s="37"/>
      <c r="G288" s="37"/>
      <c r="H288" s="38"/>
      <c r="I288" s="171"/>
      <c r="J288" s="702"/>
      <c r="K288" s="206"/>
      <c r="L288" s="702"/>
      <c r="M288" s="643"/>
      <c r="N288" s="643"/>
      <c r="O288" s="643"/>
      <c r="P288" s="643"/>
      <c r="Q288" s="643"/>
      <c r="R288" s="643"/>
      <c r="S288" s="643"/>
      <c r="T288" s="643"/>
      <c r="U288" s="643"/>
      <c r="V288" s="643"/>
      <c r="W288" s="643"/>
      <c r="X288" s="643"/>
      <c r="Y288" s="643"/>
      <c r="Z288" s="643"/>
      <c r="AA288" s="643"/>
      <c r="AB288" s="643"/>
      <c r="AC288" s="643"/>
      <c r="AD288" s="643"/>
    </row>
    <row r="289" spans="1:30" s="3" customFormat="1" ht="17.25" customHeight="1">
      <c r="A289" s="140" t="s">
        <v>15</v>
      </c>
      <c r="B289" s="139"/>
      <c r="C289" s="141"/>
      <c r="D289" s="37"/>
      <c r="E289" s="37"/>
      <c r="F289" s="37"/>
      <c r="G289" s="37"/>
      <c r="H289" s="39">
        <f>H291+H295+H300+H308+H313</f>
        <v>297882</v>
      </c>
      <c r="I289" s="171"/>
      <c r="J289" s="702"/>
      <c r="K289" s="206"/>
      <c r="L289" s="702"/>
      <c r="M289" s="643"/>
      <c r="N289" s="643"/>
      <c r="O289" s="643"/>
      <c r="P289" s="643"/>
      <c r="Q289" s="643"/>
      <c r="R289" s="643"/>
      <c r="S289" s="643"/>
      <c r="T289" s="643"/>
      <c r="U289" s="643"/>
      <c r="V289" s="643"/>
      <c r="W289" s="643"/>
      <c r="X289" s="643"/>
      <c r="Y289" s="643"/>
      <c r="Z289" s="643"/>
      <c r="AA289" s="643"/>
      <c r="AB289" s="643"/>
      <c r="AC289" s="643"/>
      <c r="AD289" s="643"/>
    </row>
    <row r="290" spans="1:30" s="3" customFormat="1" ht="16.5" customHeight="1">
      <c r="A290" s="52" t="s">
        <v>2</v>
      </c>
      <c r="B290" s="142"/>
      <c r="C290" s="143"/>
      <c r="D290" s="22"/>
      <c r="E290" s="16"/>
      <c r="F290" s="27"/>
      <c r="G290" s="27"/>
      <c r="H290" s="38"/>
      <c r="I290" s="171"/>
      <c r="J290" s="701"/>
      <c r="K290" s="206"/>
      <c r="L290" s="701"/>
      <c r="M290" s="643"/>
      <c r="N290" s="643"/>
      <c r="O290" s="643"/>
      <c r="P290" s="643"/>
      <c r="Q290" s="643"/>
      <c r="R290" s="643"/>
      <c r="S290" s="643"/>
      <c r="T290" s="643"/>
      <c r="U290" s="643"/>
      <c r="V290" s="643"/>
      <c r="W290" s="643"/>
      <c r="X290" s="643"/>
      <c r="Y290" s="643"/>
      <c r="Z290" s="643"/>
      <c r="AA290" s="643"/>
      <c r="AB290" s="643"/>
      <c r="AC290" s="643"/>
      <c r="AD290" s="643"/>
    </row>
    <row r="291" spans="1:30" s="3" customFormat="1" ht="16.5" customHeight="1">
      <c r="A291" s="102" t="s">
        <v>297</v>
      </c>
      <c r="B291" s="142"/>
      <c r="C291" s="143"/>
      <c r="D291" s="22"/>
      <c r="E291" s="16"/>
      <c r="F291" s="27"/>
      <c r="G291" s="27"/>
      <c r="H291" s="25">
        <f>H293</f>
        <v>71000</v>
      </c>
      <c r="I291" s="171"/>
      <c r="J291" s="701"/>
      <c r="K291" s="206"/>
      <c r="L291" s="701"/>
      <c r="M291" s="643"/>
      <c r="N291" s="643"/>
      <c r="O291" s="643"/>
      <c r="P291" s="643"/>
      <c r="Q291" s="643"/>
      <c r="R291" s="643"/>
      <c r="S291" s="643"/>
      <c r="T291" s="643"/>
      <c r="U291" s="643"/>
      <c r="V291" s="643"/>
      <c r="W291" s="643"/>
      <c r="X291" s="643"/>
      <c r="Y291" s="643"/>
      <c r="Z291" s="643"/>
      <c r="AA291" s="643"/>
      <c r="AB291" s="643"/>
      <c r="AC291" s="643"/>
      <c r="AD291" s="643"/>
    </row>
    <row r="292" spans="1:30" s="3" customFormat="1" ht="16.5" customHeight="1">
      <c r="A292" s="52" t="s">
        <v>2</v>
      </c>
      <c r="B292" s="142"/>
      <c r="C292" s="143"/>
      <c r="D292" s="22"/>
      <c r="E292" s="16"/>
      <c r="F292" s="27"/>
      <c r="G292" s="27"/>
      <c r="H292" s="38"/>
      <c r="I292" s="171"/>
      <c r="J292" s="701"/>
      <c r="K292" s="206"/>
      <c r="L292" s="701"/>
      <c r="M292" s="643"/>
      <c r="N292" s="643"/>
      <c r="O292" s="643"/>
      <c r="P292" s="643"/>
      <c r="Q292" s="643"/>
      <c r="R292" s="643"/>
      <c r="S292" s="643"/>
      <c r="T292" s="643"/>
      <c r="U292" s="643"/>
      <c r="V292" s="643"/>
      <c r="W292" s="643"/>
      <c r="X292" s="643"/>
      <c r="Y292" s="643"/>
      <c r="Z292" s="643"/>
      <c r="AA292" s="643"/>
      <c r="AB292" s="643"/>
      <c r="AC292" s="643"/>
      <c r="AD292" s="643"/>
    </row>
    <row r="293" spans="1:30" s="3" customFormat="1" ht="16.5" customHeight="1">
      <c r="A293" s="52"/>
      <c r="B293" s="142" t="s">
        <v>14</v>
      </c>
      <c r="C293" s="143"/>
      <c r="D293" s="22"/>
      <c r="E293" s="16"/>
      <c r="F293" s="27"/>
      <c r="G293" s="27"/>
      <c r="H293" s="38">
        <f>105000-34000</f>
        <v>71000</v>
      </c>
      <c r="I293" s="171"/>
      <c r="J293" s="701"/>
      <c r="K293" s="206"/>
      <c r="L293" s="701"/>
      <c r="M293" s="643"/>
      <c r="N293" s="643"/>
      <c r="O293" s="643"/>
      <c r="P293" s="643"/>
      <c r="Q293" s="643"/>
      <c r="R293" s="643"/>
      <c r="S293" s="643"/>
      <c r="T293" s="643"/>
      <c r="U293" s="643"/>
      <c r="V293" s="643"/>
      <c r="W293" s="643"/>
      <c r="X293" s="643"/>
      <c r="Y293" s="643"/>
      <c r="Z293" s="643"/>
      <c r="AA293" s="643"/>
      <c r="AB293" s="643"/>
      <c r="AC293" s="643"/>
      <c r="AD293" s="643"/>
    </row>
    <row r="294" spans="1:30" s="3" customFormat="1" ht="16.5" customHeight="1">
      <c r="A294" s="52"/>
      <c r="B294" s="142"/>
      <c r="C294" s="143"/>
      <c r="D294" s="22"/>
      <c r="E294" s="16"/>
      <c r="F294" s="27"/>
      <c r="G294" s="27"/>
      <c r="H294" s="38"/>
      <c r="I294" s="171"/>
      <c r="J294" s="701"/>
      <c r="K294" s="206"/>
      <c r="L294" s="701"/>
      <c r="M294" s="643"/>
      <c r="N294" s="643"/>
      <c r="O294" s="643"/>
      <c r="P294" s="643"/>
      <c r="Q294" s="643"/>
      <c r="R294" s="643"/>
      <c r="S294" s="643"/>
      <c r="T294" s="643"/>
      <c r="U294" s="643"/>
      <c r="V294" s="643"/>
      <c r="W294" s="643"/>
      <c r="X294" s="643"/>
      <c r="Y294" s="643"/>
      <c r="Z294" s="643"/>
      <c r="AA294" s="643"/>
      <c r="AB294" s="643"/>
      <c r="AC294" s="643"/>
      <c r="AD294" s="643"/>
    </row>
    <row r="295" spans="1:30" s="3" customFormat="1" ht="16.5" customHeight="1">
      <c r="A295" s="102" t="s">
        <v>298</v>
      </c>
      <c r="B295" s="142"/>
      <c r="C295" s="143"/>
      <c r="D295" s="22"/>
      <c r="E295" s="16"/>
      <c r="F295" s="27"/>
      <c r="G295" s="27"/>
      <c r="H295" s="25">
        <f>H298</f>
        <v>1002</v>
      </c>
      <c r="I295" s="171"/>
      <c r="J295" s="701"/>
      <c r="K295" s="206"/>
      <c r="L295" s="701"/>
      <c r="M295" s="643"/>
      <c r="N295" s="643"/>
      <c r="O295" s="643"/>
      <c r="P295" s="643"/>
      <c r="Q295" s="643"/>
      <c r="R295" s="643"/>
      <c r="S295" s="643"/>
      <c r="T295" s="643"/>
      <c r="U295" s="643"/>
      <c r="V295" s="643"/>
      <c r="W295" s="643"/>
      <c r="X295" s="643"/>
      <c r="Y295" s="643"/>
      <c r="Z295" s="643"/>
      <c r="AA295" s="643"/>
      <c r="AB295" s="643"/>
      <c r="AC295" s="643"/>
      <c r="AD295" s="643"/>
    </row>
    <row r="296" spans="1:30" s="3" customFormat="1" ht="16.5" customHeight="1">
      <c r="A296" s="52" t="s">
        <v>2</v>
      </c>
      <c r="B296" s="142"/>
      <c r="C296" s="143"/>
      <c r="D296" s="22"/>
      <c r="E296" s="16"/>
      <c r="F296" s="27"/>
      <c r="G296" s="27"/>
      <c r="H296" s="38"/>
      <c r="I296" s="171"/>
      <c r="J296" s="701"/>
      <c r="K296" s="206"/>
      <c r="L296" s="701"/>
      <c r="M296" s="643"/>
      <c r="N296" s="643"/>
      <c r="O296" s="643"/>
      <c r="P296" s="643"/>
      <c r="Q296" s="643"/>
      <c r="R296" s="643"/>
      <c r="S296" s="643"/>
      <c r="T296" s="643"/>
      <c r="U296" s="643"/>
      <c r="V296" s="643"/>
      <c r="W296" s="643"/>
      <c r="X296" s="643"/>
      <c r="Y296" s="643"/>
      <c r="Z296" s="643"/>
      <c r="AA296" s="643"/>
      <c r="AB296" s="643"/>
      <c r="AC296" s="643"/>
      <c r="AD296" s="643"/>
    </row>
    <row r="297" spans="1:30" s="3" customFormat="1" ht="16.5" customHeight="1">
      <c r="A297" s="52"/>
      <c r="B297" s="142" t="s">
        <v>299</v>
      </c>
      <c r="C297" s="143"/>
      <c r="D297" s="22"/>
      <c r="E297" s="16"/>
      <c r="F297" s="27"/>
      <c r="G297" s="27"/>
      <c r="H297" s="38"/>
      <c r="I297" s="171"/>
      <c r="J297" s="701"/>
      <c r="K297" s="206"/>
      <c r="L297" s="701"/>
      <c r="M297" s="643"/>
      <c r="N297" s="643"/>
      <c r="O297" s="643"/>
      <c r="P297" s="643"/>
      <c r="Q297" s="643"/>
      <c r="R297" s="643"/>
      <c r="S297" s="643"/>
      <c r="T297" s="643"/>
      <c r="U297" s="643"/>
      <c r="V297" s="643"/>
      <c r="W297" s="643"/>
      <c r="X297" s="643"/>
      <c r="Y297" s="643"/>
      <c r="Z297" s="643"/>
      <c r="AA297" s="643"/>
      <c r="AB297" s="643"/>
      <c r="AC297" s="643"/>
      <c r="AD297" s="643"/>
    </row>
    <row r="298" spans="1:30" s="3" customFormat="1" ht="16.5" customHeight="1">
      <c r="A298" s="52"/>
      <c r="B298" s="142" t="s">
        <v>300</v>
      </c>
      <c r="C298" s="143"/>
      <c r="D298" s="22"/>
      <c r="E298" s="16"/>
      <c r="F298" s="27"/>
      <c r="G298" s="27"/>
      <c r="H298" s="38">
        <v>1002</v>
      </c>
      <c r="I298" s="171"/>
      <c r="J298" s="701"/>
      <c r="K298" s="206"/>
      <c r="L298" s="701"/>
      <c r="M298" s="643"/>
      <c r="N298" s="643"/>
      <c r="O298" s="643"/>
      <c r="P298" s="643"/>
      <c r="Q298" s="643"/>
      <c r="R298" s="643"/>
      <c r="S298" s="643"/>
      <c r="T298" s="643"/>
      <c r="U298" s="643"/>
      <c r="V298" s="643"/>
      <c r="W298" s="643"/>
      <c r="X298" s="643"/>
      <c r="Y298" s="643"/>
      <c r="Z298" s="643"/>
      <c r="AA298" s="643"/>
      <c r="AB298" s="643"/>
      <c r="AC298" s="643"/>
      <c r="AD298" s="643"/>
    </row>
    <row r="299" spans="1:30" s="3" customFormat="1" ht="16.5" customHeight="1">
      <c r="A299" s="52"/>
      <c r="B299" s="142"/>
      <c r="C299" s="143"/>
      <c r="D299" s="22"/>
      <c r="E299" s="16"/>
      <c r="F299" s="27"/>
      <c r="G299" s="27"/>
      <c r="H299" s="38"/>
      <c r="I299" s="171"/>
      <c r="J299" s="701"/>
      <c r="K299" s="206"/>
      <c r="L299" s="701"/>
      <c r="M299" s="643"/>
      <c r="N299" s="643"/>
      <c r="O299" s="643"/>
      <c r="P299" s="643"/>
      <c r="Q299" s="643"/>
      <c r="R299" s="643"/>
      <c r="S299" s="643"/>
      <c r="T299" s="643"/>
      <c r="U299" s="643"/>
      <c r="V299" s="643"/>
      <c r="W299" s="643"/>
      <c r="X299" s="643"/>
      <c r="Y299" s="643"/>
      <c r="Z299" s="643"/>
      <c r="AA299" s="643"/>
      <c r="AB299" s="643"/>
      <c r="AC299" s="643"/>
      <c r="AD299" s="643"/>
    </row>
    <row r="300" spans="1:30" s="3" customFormat="1" ht="16.5" customHeight="1">
      <c r="A300" s="102" t="s">
        <v>301</v>
      </c>
      <c r="B300" s="142"/>
      <c r="C300" s="143"/>
      <c r="D300" s="22"/>
      <c r="E300" s="16"/>
      <c r="F300" s="27"/>
      <c r="G300" s="27"/>
      <c r="H300" s="25">
        <f>H303+H306</f>
        <v>180880</v>
      </c>
      <c r="I300" s="171"/>
      <c r="J300" s="701"/>
      <c r="K300" s="206"/>
      <c r="L300" s="701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43"/>
      <c r="Y300" s="643"/>
      <c r="Z300" s="643"/>
      <c r="AA300" s="643"/>
      <c r="AB300" s="643"/>
      <c r="AC300" s="643"/>
      <c r="AD300" s="643"/>
    </row>
    <row r="301" spans="1:30" s="3" customFormat="1" ht="16.5" customHeight="1">
      <c r="A301" s="52" t="s">
        <v>2</v>
      </c>
      <c r="B301" s="142"/>
      <c r="C301" s="143"/>
      <c r="D301" s="22"/>
      <c r="E301" s="16"/>
      <c r="F301" s="27"/>
      <c r="G301" s="27"/>
      <c r="H301" s="38"/>
      <c r="I301" s="171"/>
      <c r="J301" s="701"/>
      <c r="K301" s="206"/>
      <c r="L301" s="701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3"/>
      <c r="Y301" s="643"/>
      <c r="Z301" s="643"/>
      <c r="AA301" s="643"/>
      <c r="AB301" s="643"/>
      <c r="AC301" s="643"/>
      <c r="AD301" s="643"/>
    </row>
    <row r="302" spans="1:30" s="3" customFormat="1" ht="16.5" customHeight="1">
      <c r="A302" s="52"/>
      <c r="B302" s="142" t="s">
        <v>416</v>
      </c>
      <c r="C302" s="143"/>
      <c r="D302" s="22"/>
      <c r="E302" s="16"/>
      <c r="F302" s="27"/>
      <c r="G302" s="27"/>
      <c r="H302" s="38"/>
      <c r="I302" s="171"/>
      <c r="J302" s="701"/>
      <c r="K302" s="206"/>
      <c r="L302" s="701"/>
      <c r="M302" s="643"/>
      <c r="N302" s="643"/>
      <c r="O302" s="643"/>
      <c r="P302" s="643"/>
      <c r="Q302" s="643"/>
      <c r="R302" s="643"/>
      <c r="S302" s="643"/>
      <c r="T302" s="643"/>
      <c r="U302" s="643"/>
      <c r="V302" s="643"/>
      <c r="W302" s="643"/>
      <c r="X302" s="643"/>
      <c r="Y302" s="643"/>
      <c r="Z302" s="643"/>
      <c r="AA302" s="643"/>
      <c r="AB302" s="643"/>
      <c r="AC302" s="643"/>
      <c r="AD302" s="643"/>
    </row>
    <row r="303" spans="1:30" s="3" customFormat="1" ht="16.5" customHeight="1">
      <c r="A303" s="52"/>
      <c r="B303" s="142" t="s">
        <v>302</v>
      </c>
      <c r="C303" s="143"/>
      <c r="D303" s="22"/>
      <c r="E303" s="16"/>
      <c r="F303" s="27"/>
      <c r="G303" s="27"/>
      <c r="H303" s="38">
        <v>10000</v>
      </c>
      <c r="I303" s="171"/>
      <c r="J303" s="701"/>
      <c r="K303" s="206"/>
      <c r="L303" s="701"/>
      <c r="M303" s="643"/>
      <c r="N303" s="643"/>
      <c r="O303" s="643"/>
      <c r="P303" s="643"/>
      <c r="Q303" s="643"/>
      <c r="R303" s="643"/>
      <c r="S303" s="643"/>
      <c r="T303" s="643"/>
      <c r="U303" s="643"/>
      <c r="V303" s="643"/>
      <c r="W303" s="643"/>
      <c r="X303" s="643"/>
      <c r="Y303" s="643"/>
      <c r="Z303" s="643"/>
      <c r="AA303" s="643"/>
      <c r="AB303" s="643"/>
      <c r="AC303" s="643"/>
      <c r="AD303" s="643"/>
    </row>
    <row r="304" spans="1:30" s="3" customFormat="1" ht="16.5" customHeight="1">
      <c r="A304" s="52"/>
      <c r="B304" s="142"/>
      <c r="C304" s="143"/>
      <c r="D304" s="22"/>
      <c r="E304" s="16"/>
      <c r="F304" s="27"/>
      <c r="G304" s="27"/>
      <c r="H304" s="38"/>
      <c r="I304" s="171"/>
      <c r="J304" s="701"/>
      <c r="K304" s="206"/>
      <c r="L304" s="701"/>
      <c r="M304" s="643"/>
      <c r="N304" s="643"/>
      <c r="O304" s="643"/>
      <c r="P304" s="643"/>
      <c r="Q304" s="643"/>
      <c r="R304" s="643"/>
      <c r="S304" s="643"/>
      <c r="T304" s="643"/>
      <c r="U304" s="643"/>
      <c r="V304" s="643"/>
      <c r="W304" s="643"/>
      <c r="X304" s="643"/>
      <c r="Y304" s="643"/>
      <c r="Z304" s="643"/>
      <c r="AA304" s="643"/>
      <c r="AB304" s="643"/>
      <c r="AC304" s="643"/>
      <c r="AD304" s="643"/>
    </row>
    <row r="305" spans="1:30" s="3" customFormat="1" ht="16.5" customHeight="1">
      <c r="A305" s="52"/>
      <c r="B305" s="142" t="s">
        <v>417</v>
      </c>
      <c r="C305" s="143"/>
      <c r="D305" s="22"/>
      <c r="E305" s="16"/>
      <c r="F305" s="27"/>
      <c r="G305" s="27"/>
      <c r="H305" s="38"/>
      <c r="I305" s="171"/>
      <c r="J305" s="701"/>
      <c r="K305" s="206"/>
      <c r="L305" s="701"/>
      <c r="M305" s="643"/>
      <c r="N305" s="643"/>
      <c r="O305" s="643"/>
      <c r="P305" s="643"/>
      <c r="Q305" s="643"/>
      <c r="R305" s="643"/>
      <c r="S305" s="643"/>
      <c r="T305" s="643"/>
      <c r="U305" s="643"/>
      <c r="V305" s="643"/>
      <c r="W305" s="643"/>
      <c r="X305" s="643"/>
      <c r="Y305" s="643"/>
      <c r="Z305" s="643"/>
      <c r="AA305" s="643"/>
      <c r="AB305" s="643"/>
      <c r="AC305" s="643"/>
      <c r="AD305" s="643"/>
    </row>
    <row r="306" spans="1:30" s="3" customFormat="1" ht="16.5" customHeight="1">
      <c r="A306" s="52"/>
      <c r="B306" s="142" t="s">
        <v>423</v>
      </c>
      <c r="C306" s="143"/>
      <c r="D306" s="22"/>
      <c r="E306" s="16"/>
      <c r="F306" s="27"/>
      <c r="G306" s="27"/>
      <c r="H306" s="38">
        <v>170880</v>
      </c>
      <c r="I306" s="171"/>
      <c r="J306" s="701"/>
      <c r="K306" s="206"/>
      <c r="L306" s="701"/>
      <c r="M306" s="643"/>
      <c r="N306" s="643"/>
      <c r="O306" s="643"/>
      <c r="P306" s="643"/>
      <c r="Q306" s="643"/>
      <c r="R306" s="643"/>
      <c r="S306" s="643"/>
      <c r="T306" s="643"/>
      <c r="U306" s="643"/>
      <c r="V306" s="643"/>
      <c r="W306" s="643"/>
      <c r="X306" s="643"/>
      <c r="Y306" s="643"/>
      <c r="Z306" s="643"/>
      <c r="AA306" s="643"/>
      <c r="AB306" s="643"/>
      <c r="AC306" s="643"/>
      <c r="AD306" s="643"/>
    </row>
    <row r="307" spans="1:30" s="3" customFormat="1" ht="16.5" customHeight="1">
      <c r="A307" s="52"/>
      <c r="B307" s="142"/>
      <c r="C307" s="143"/>
      <c r="D307" s="22"/>
      <c r="E307" s="16"/>
      <c r="F307" s="27"/>
      <c r="G307" s="27"/>
      <c r="H307" s="38"/>
      <c r="I307" s="171"/>
      <c r="J307" s="701"/>
      <c r="K307" s="206"/>
      <c r="L307" s="701"/>
      <c r="M307" s="643"/>
      <c r="N307" s="643"/>
      <c r="O307" s="643"/>
      <c r="P307" s="643"/>
      <c r="Q307" s="643"/>
      <c r="R307" s="643"/>
      <c r="S307" s="643"/>
      <c r="T307" s="643"/>
      <c r="U307" s="643"/>
      <c r="V307" s="643"/>
      <c r="W307" s="643"/>
      <c r="X307" s="643"/>
      <c r="Y307" s="643"/>
      <c r="Z307" s="643"/>
      <c r="AA307" s="643"/>
      <c r="AB307" s="643"/>
      <c r="AC307" s="643"/>
      <c r="AD307" s="643"/>
    </row>
    <row r="308" spans="1:30" s="3" customFormat="1" ht="16.5" customHeight="1">
      <c r="A308" s="102" t="s">
        <v>303</v>
      </c>
      <c r="B308" s="134"/>
      <c r="C308" s="143"/>
      <c r="D308" s="22"/>
      <c r="E308" s="16"/>
      <c r="F308" s="27"/>
      <c r="G308" s="27"/>
      <c r="H308" s="25">
        <f>H311</f>
        <v>30000</v>
      </c>
      <c r="I308" s="171"/>
      <c r="J308" s="701"/>
      <c r="K308" s="206"/>
      <c r="L308" s="701"/>
      <c r="M308" s="643"/>
      <c r="N308" s="643"/>
      <c r="O308" s="643"/>
      <c r="P308" s="643"/>
      <c r="Q308" s="643"/>
      <c r="R308" s="643"/>
      <c r="S308" s="643"/>
      <c r="T308" s="643"/>
      <c r="U308" s="643"/>
      <c r="V308" s="643"/>
      <c r="W308" s="643"/>
      <c r="X308" s="643"/>
      <c r="Y308" s="643"/>
      <c r="Z308" s="643"/>
      <c r="AA308" s="643"/>
      <c r="AB308" s="643"/>
      <c r="AC308" s="643"/>
      <c r="AD308" s="643"/>
    </row>
    <row r="309" spans="1:30" s="3" customFormat="1" ht="16.5" customHeight="1">
      <c r="A309" s="52" t="s">
        <v>2</v>
      </c>
      <c r="B309" s="134"/>
      <c r="C309" s="143"/>
      <c r="D309" s="22"/>
      <c r="E309" s="16"/>
      <c r="F309" s="27"/>
      <c r="G309" s="27"/>
      <c r="H309" s="38"/>
      <c r="I309" s="171"/>
      <c r="J309" s="701"/>
      <c r="K309" s="206"/>
      <c r="L309" s="701"/>
      <c r="M309" s="643"/>
      <c r="N309" s="643"/>
      <c r="O309" s="643"/>
      <c r="P309" s="643"/>
      <c r="Q309" s="643"/>
      <c r="R309" s="643"/>
      <c r="S309" s="643"/>
      <c r="T309" s="643"/>
      <c r="U309" s="643"/>
      <c r="V309" s="643"/>
      <c r="W309" s="643"/>
      <c r="X309" s="643"/>
      <c r="Y309" s="643"/>
      <c r="Z309" s="643"/>
      <c r="AA309" s="643"/>
      <c r="AB309" s="643"/>
      <c r="AC309" s="643"/>
      <c r="AD309" s="643"/>
    </row>
    <row r="310" spans="1:30" s="3" customFormat="1" ht="16.5" customHeight="1">
      <c r="A310" s="52"/>
      <c r="B310" s="142" t="s">
        <v>304</v>
      </c>
      <c r="C310" s="143"/>
      <c r="D310" s="22"/>
      <c r="E310" s="16"/>
      <c r="F310" s="27"/>
      <c r="G310" s="27"/>
      <c r="H310" s="38"/>
      <c r="I310" s="171"/>
      <c r="J310" s="701"/>
      <c r="K310" s="206"/>
      <c r="L310" s="701"/>
      <c r="M310" s="643"/>
      <c r="N310" s="643"/>
      <c r="O310" s="643"/>
      <c r="P310" s="643"/>
      <c r="Q310" s="643"/>
      <c r="R310" s="643"/>
      <c r="S310" s="643"/>
      <c r="T310" s="643"/>
      <c r="U310" s="643"/>
      <c r="V310" s="643"/>
      <c r="W310" s="643"/>
      <c r="X310" s="643"/>
      <c r="Y310" s="643"/>
      <c r="Z310" s="643"/>
      <c r="AA310" s="643"/>
      <c r="AB310" s="643"/>
      <c r="AC310" s="643"/>
      <c r="AD310" s="643"/>
    </row>
    <row r="311" spans="1:30" s="3" customFormat="1" ht="16.5" customHeight="1">
      <c r="A311" s="52"/>
      <c r="B311" s="142" t="s">
        <v>305</v>
      </c>
      <c r="C311" s="143"/>
      <c r="D311" s="22"/>
      <c r="E311" s="16"/>
      <c r="F311" s="27"/>
      <c r="G311" s="27"/>
      <c r="H311" s="38">
        <v>30000</v>
      </c>
      <c r="I311" s="171"/>
      <c r="J311" s="701"/>
      <c r="K311" s="206"/>
      <c r="L311" s="701"/>
      <c r="M311" s="643"/>
      <c r="N311" s="643"/>
      <c r="O311" s="643"/>
      <c r="P311" s="643"/>
      <c r="Q311" s="643"/>
      <c r="R311" s="643"/>
      <c r="S311" s="643"/>
      <c r="T311" s="643"/>
      <c r="U311" s="643"/>
      <c r="V311" s="643"/>
      <c r="W311" s="643"/>
      <c r="X311" s="643"/>
      <c r="Y311" s="643"/>
      <c r="Z311" s="643"/>
      <c r="AA311" s="643"/>
      <c r="AB311" s="643"/>
      <c r="AC311" s="643"/>
      <c r="AD311" s="643"/>
    </row>
    <row r="312" spans="1:30" s="3" customFormat="1" ht="16.5" customHeight="1">
      <c r="A312" s="52"/>
      <c r="B312" s="142"/>
      <c r="C312" s="143"/>
      <c r="D312" s="22"/>
      <c r="E312" s="16"/>
      <c r="F312" s="27"/>
      <c r="G312" s="27"/>
      <c r="H312" s="38"/>
      <c r="I312" s="171"/>
      <c r="J312" s="701"/>
      <c r="K312" s="206"/>
      <c r="L312" s="701"/>
      <c r="M312" s="643"/>
      <c r="N312" s="643"/>
      <c r="O312" s="643"/>
      <c r="P312" s="643"/>
      <c r="Q312" s="643"/>
      <c r="R312" s="643"/>
      <c r="S312" s="643"/>
      <c r="T312" s="643"/>
      <c r="U312" s="643"/>
      <c r="V312" s="643"/>
      <c r="W312" s="643"/>
      <c r="X312" s="643"/>
      <c r="Y312" s="643"/>
      <c r="Z312" s="643"/>
      <c r="AA312" s="643"/>
      <c r="AB312" s="643"/>
      <c r="AC312" s="643"/>
      <c r="AD312" s="643"/>
    </row>
    <row r="313" spans="1:30" s="3" customFormat="1" ht="16.5" customHeight="1">
      <c r="A313" s="102" t="s">
        <v>306</v>
      </c>
      <c r="B313" s="142"/>
      <c r="C313" s="143"/>
      <c r="D313" s="22"/>
      <c r="E313" s="16"/>
      <c r="F313" s="27"/>
      <c r="G313" s="27"/>
      <c r="H313" s="25">
        <f>H315</f>
        <v>15000</v>
      </c>
      <c r="I313" s="171"/>
      <c r="J313" s="701"/>
      <c r="K313" s="206"/>
      <c r="L313" s="701"/>
      <c r="M313" s="643"/>
      <c r="N313" s="643"/>
      <c r="O313" s="643"/>
      <c r="P313" s="643"/>
      <c r="Q313" s="643"/>
      <c r="R313" s="643"/>
      <c r="S313" s="643"/>
      <c r="T313" s="643"/>
      <c r="U313" s="643"/>
      <c r="V313" s="643"/>
      <c r="W313" s="643"/>
      <c r="X313" s="643"/>
      <c r="Y313" s="643"/>
      <c r="Z313" s="643"/>
      <c r="AA313" s="643"/>
      <c r="AB313" s="643"/>
      <c r="AC313" s="643"/>
      <c r="AD313" s="643"/>
    </row>
    <row r="314" spans="1:30" s="3" customFormat="1" ht="16.5" customHeight="1">
      <c r="A314" s="52" t="s">
        <v>2</v>
      </c>
      <c r="B314" s="142"/>
      <c r="C314" s="143"/>
      <c r="D314" s="22"/>
      <c r="E314" s="16"/>
      <c r="F314" s="27"/>
      <c r="G314" s="27"/>
      <c r="H314" s="38"/>
      <c r="I314" s="171"/>
      <c r="J314" s="701"/>
      <c r="K314" s="206"/>
      <c r="L314" s="701"/>
      <c r="M314" s="643"/>
      <c r="N314" s="643"/>
      <c r="O314" s="643"/>
      <c r="P314" s="643"/>
      <c r="Q314" s="643"/>
      <c r="R314" s="643"/>
      <c r="S314" s="643"/>
      <c r="T314" s="643"/>
      <c r="U314" s="643"/>
      <c r="V314" s="643"/>
      <c r="W314" s="643"/>
      <c r="X314" s="643"/>
      <c r="Y314" s="643"/>
      <c r="Z314" s="643"/>
      <c r="AA314" s="643"/>
      <c r="AB314" s="643"/>
      <c r="AC314" s="643"/>
      <c r="AD314" s="643"/>
    </row>
    <row r="315" spans="1:30" s="3" customFormat="1" ht="16.5" customHeight="1">
      <c r="A315" s="52"/>
      <c r="B315" s="142" t="s">
        <v>411</v>
      </c>
      <c r="C315" s="143"/>
      <c r="D315" s="22"/>
      <c r="E315" s="16"/>
      <c r="F315" s="27"/>
      <c r="G315" s="27"/>
      <c r="H315" s="38">
        <v>15000</v>
      </c>
      <c r="I315" s="171"/>
      <c r="J315" s="701"/>
      <c r="K315" s="206"/>
      <c r="L315" s="701"/>
      <c r="M315" s="643"/>
      <c r="N315" s="643"/>
      <c r="O315" s="643"/>
      <c r="P315" s="643"/>
      <c r="Q315" s="643"/>
      <c r="R315" s="643"/>
      <c r="S315" s="643"/>
      <c r="T315" s="643"/>
      <c r="U315" s="643"/>
      <c r="V315" s="643"/>
      <c r="W315" s="643"/>
      <c r="X315" s="643"/>
      <c r="Y315" s="643"/>
      <c r="Z315" s="643"/>
      <c r="AA315" s="643"/>
      <c r="AB315" s="643"/>
      <c r="AC315" s="643"/>
      <c r="AD315" s="643"/>
    </row>
    <row r="316" spans="1:30" s="3" customFormat="1" ht="16.5" customHeight="1">
      <c r="A316" s="52"/>
      <c r="B316" s="142"/>
      <c r="C316" s="143"/>
      <c r="D316" s="22"/>
      <c r="E316" s="16"/>
      <c r="F316" s="27"/>
      <c r="G316" s="27"/>
      <c r="H316" s="38"/>
      <c r="I316" s="171"/>
      <c r="J316" s="701"/>
      <c r="K316" s="206"/>
      <c r="L316" s="701"/>
      <c r="M316" s="643"/>
      <c r="N316" s="643"/>
      <c r="O316" s="643"/>
      <c r="P316" s="643"/>
      <c r="Q316" s="643"/>
      <c r="R316" s="643"/>
      <c r="S316" s="643"/>
      <c r="T316" s="643"/>
      <c r="U316" s="643"/>
      <c r="V316" s="643"/>
      <c r="W316" s="643"/>
      <c r="X316" s="643"/>
      <c r="Y316" s="643"/>
      <c r="Z316" s="643"/>
      <c r="AA316" s="643"/>
      <c r="AB316" s="643"/>
      <c r="AC316" s="643"/>
      <c r="AD316" s="643"/>
    </row>
    <row r="317" spans="1:30" s="3" customFormat="1" ht="16.5" customHeight="1">
      <c r="A317" s="52"/>
      <c r="B317" s="142"/>
      <c r="C317" s="143"/>
      <c r="D317" s="22"/>
      <c r="E317" s="16"/>
      <c r="F317" s="27"/>
      <c r="G317" s="27"/>
      <c r="H317" s="38"/>
      <c r="I317" s="171"/>
      <c r="J317" s="701"/>
      <c r="K317" s="206"/>
      <c r="L317" s="701"/>
      <c r="M317" s="643"/>
      <c r="N317" s="643"/>
      <c r="O317" s="643"/>
      <c r="P317" s="643"/>
      <c r="Q317" s="643"/>
      <c r="R317" s="643"/>
      <c r="S317" s="643"/>
      <c r="T317" s="643"/>
      <c r="U317" s="643"/>
      <c r="V317" s="643"/>
      <c r="W317" s="643"/>
      <c r="X317" s="643"/>
      <c r="Y317" s="643"/>
      <c r="Z317" s="643"/>
      <c r="AA317" s="643"/>
      <c r="AB317" s="643"/>
      <c r="AC317" s="643"/>
      <c r="AD317" s="643"/>
    </row>
    <row r="318" spans="1:30" s="3" customFormat="1" ht="16.5" customHeight="1">
      <c r="A318" s="138" t="s">
        <v>65</v>
      </c>
      <c r="B318" s="142"/>
      <c r="C318" s="143"/>
      <c r="D318" s="22"/>
      <c r="E318" s="16"/>
      <c r="F318" s="27"/>
      <c r="G318" s="27"/>
      <c r="H318" s="38"/>
      <c r="I318" s="171"/>
      <c r="J318" s="701"/>
      <c r="K318" s="206"/>
      <c r="L318" s="701"/>
      <c r="M318" s="643"/>
      <c r="N318" s="643"/>
      <c r="O318" s="643"/>
      <c r="P318" s="643"/>
      <c r="Q318" s="643"/>
      <c r="R318" s="643"/>
      <c r="S318" s="643"/>
      <c r="T318" s="643"/>
      <c r="U318" s="643"/>
      <c r="V318" s="643"/>
      <c r="W318" s="643"/>
      <c r="X318" s="643"/>
      <c r="Y318" s="643"/>
      <c r="Z318" s="643"/>
      <c r="AA318" s="643"/>
      <c r="AB318" s="643"/>
      <c r="AC318" s="643"/>
      <c r="AD318" s="643"/>
    </row>
    <row r="319" spans="1:30" s="3" customFormat="1" ht="16.5" customHeight="1">
      <c r="A319" s="138"/>
      <c r="B319" s="142"/>
      <c r="C319" s="143"/>
      <c r="D319" s="22"/>
      <c r="E319" s="16"/>
      <c r="F319" s="27"/>
      <c r="G319" s="27"/>
      <c r="H319" s="38"/>
      <c r="I319" s="171"/>
      <c r="J319" s="701"/>
      <c r="K319" s="206"/>
      <c r="L319" s="701"/>
      <c r="M319" s="643"/>
      <c r="N319" s="643"/>
      <c r="O319" s="643"/>
      <c r="P319" s="643"/>
      <c r="Q319" s="643"/>
      <c r="R319" s="643"/>
      <c r="S319" s="643"/>
      <c r="T319" s="643"/>
      <c r="U319" s="643"/>
      <c r="V319" s="643"/>
      <c r="W319" s="643"/>
      <c r="X319" s="643"/>
      <c r="Y319" s="643"/>
      <c r="Z319" s="643"/>
      <c r="AA319" s="643"/>
      <c r="AB319" s="643"/>
      <c r="AC319" s="643"/>
      <c r="AD319" s="643"/>
    </row>
    <row r="320" spans="1:30" s="3" customFormat="1" ht="16.5" customHeight="1">
      <c r="A320" s="52"/>
      <c r="B320" s="142"/>
      <c r="C320" s="143"/>
      <c r="D320" s="22"/>
      <c r="E320" s="16"/>
      <c r="F320" s="27"/>
      <c r="G320" s="27"/>
      <c r="H320" s="38"/>
      <c r="I320" s="171"/>
      <c r="J320" s="701"/>
      <c r="K320" s="206"/>
      <c r="L320" s="701"/>
      <c r="M320" s="643"/>
      <c r="N320" s="643"/>
      <c r="O320" s="643"/>
      <c r="P320" s="643"/>
      <c r="Q320" s="643"/>
      <c r="R320" s="643"/>
      <c r="S320" s="643"/>
      <c r="T320" s="643"/>
      <c r="U320" s="643"/>
      <c r="V320" s="643"/>
      <c r="W320" s="643"/>
      <c r="X320" s="643"/>
      <c r="Y320" s="643"/>
      <c r="Z320" s="643"/>
      <c r="AA320" s="643"/>
      <c r="AB320" s="643"/>
      <c r="AC320" s="643"/>
      <c r="AD320" s="643"/>
    </row>
    <row r="321" spans="1:30" s="3" customFormat="1" ht="16.5" customHeight="1">
      <c r="A321" s="140" t="s">
        <v>15</v>
      </c>
      <c r="B321" s="142"/>
      <c r="C321" s="143"/>
      <c r="D321" s="22"/>
      <c r="E321" s="16"/>
      <c r="F321" s="27"/>
      <c r="G321" s="27"/>
      <c r="H321" s="25">
        <f>H323+H327</f>
        <v>87000</v>
      </c>
      <c r="I321" s="171"/>
      <c r="J321" s="701"/>
      <c r="K321" s="206"/>
      <c r="L321" s="701"/>
      <c r="M321" s="643"/>
      <c r="N321" s="643"/>
      <c r="O321" s="643"/>
      <c r="P321" s="643"/>
      <c r="Q321" s="643"/>
      <c r="R321" s="643"/>
      <c r="S321" s="643"/>
      <c r="T321" s="643"/>
      <c r="U321" s="643"/>
      <c r="V321" s="643"/>
      <c r="W321" s="643"/>
      <c r="X321" s="643"/>
      <c r="Y321" s="643"/>
      <c r="Z321" s="643"/>
      <c r="AA321" s="643"/>
      <c r="AB321" s="643"/>
      <c r="AC321" s="643"/>
      <c r="AD321" s="643"/>
    </row>
    <row r="322" spans="1:30" s="3" customFormat="1" ht="16.5" customHeight="1">
      <c r="A322" s="52" t="s">
        <v>2</v>
      </c>
      <c r="B322" s="142"/>
      <c r="C322" s="143"/>
      <c r="D322" s="22"/>
      <c r="E322" s="16"/>
      <c r="F322" s="27"/>
      <c r="G322" s="27"/>
      <c r="H322" s="38"/>
      <c r="I322" s="171"/>
      <c r="J322" s="701"/>
      <c r="K322" s="206"/>
      <c r="L322" s="701"/>
      <c r="M322" s="643"/>
      <c r="N322" s="643"/>
      <c r="O322" s="643"/>
      <c r="P322" s="643"/>
      <c r="Q322" s="643"/>
      <c r="R322" s="643"/>
      <c r="S322" s="643"/>
      <c r="T322" s="643"/>
      <c r="U322" s="643"/>
      <c r="V322" s="643"/>
      <c r="W322" s="643"/>
      <c r="X322" s="643"/>
      <c r="Y322" s="643"/>
      <c r="Z322" s="643"/>
      <c r="AA322" s="643"/>
      <c r="AB322" s="643"/>
      <c r="AC322" s="643"/>
      <c r="AD322" s="643"/>
    </row>
    <row r="323" spans="1:30" s="3" customFormat="1" ht="16.5" customHeight="1">
      <c r="A323" s="102" t="s">
        <v>297</v>
      </c>
      <c r="B323" s="142"/>
      <c r="C323" s="143"/>
      <c r="D323" s="22"/>
      <c r="E323" s="16"/>
      <c r="F323" s="27"/>
      <c r="G323" s="27"/>
      <c r="H323" s="25">
        <f>H325</f>
        <v>73000</v>
      </c>
      <c r="I323" s="171"/>
      <c r="J323" s="701"/>
      <c r="K323" s="206"/>
      <c r="L323" s="701"/>
      <c r="M323" s="643"/>
      <c r="N323" s="643"/>
      <c r="O323" s="643"/>
      <c r="P323" s="643"/>
      <c r="Q323" s="643"/>
      <c r="R323" s="643"/>
      <c r="S323" s="643"/>
      <c r="T323" s="643"/>
      <c r="U323" s="643"/>
      <c r="V323" s="643"/>
      <c r="W323" s="643"/>
      <c r="X323" s="643"/>
      <c r="Y323" s="643"/>
      <c r="Z323" s="643"/>
      <c r="AA323" s="643"/>
      <c r="AB323" s="643"/>
      <c r="AC323" s="643"/>
      <c r="AD323" s="643"/>
    </row>
    <row r="324" spans="1:30" s="3" customFormat="1" ht="16.5" customHeight="1">
      <c r="A324" s="52" t="s">
        <v>2</v>
      </c>
      <c r="B324" s="142"/>
      <c r="C324" s="143"/>
      <c r="D324" s="22"/>
      <c r="E324" s="16"/>
      <c r="F324" s="27"/>
      <c r="G324" s="27"/>
      <c r="H324" s="38"/>
      <c r="I324" s="171"/>
      <c r="J324" s="701"/>
      <c r="K324" s="206"/>
      <c r="L324" s="701"/>
      <c r="M324" s="643"/>
      <c r="N324" s="643"/>
      <c r="O324" s="643"/>
      <c r="P324" s="643"/>
      <c r="Q324" s="643"/>
      <c r="R324" s="643"/>
      <c r="S324" s="643"/>
      <c r="T324" s="643"/>
      <c r="U324" s="643"/>
      <c r="V324" s="643"/>
      <c r="W324" s="643"/>
      <c r="X324" s="643"/>
      <c r="Y324" s="643"/>
      <c r="Z324" s="643"/>
      <c r="AA324" s="643"/>
      <c r="AB324" s="643"/>
      <c r="AC324" s="643"/>
      <c r="AD324" s="643"/>
    </row>
    <row r="325" spans="1:30" s="3" customFormat="1" ht="16.5" customHeight="1">
      <c r="A325" s="52"/>
      <c r="B325" s="142" t="s">
        <v>14</v>
      </c>
      <c r="C325" s="143"/>
      <c r="D325" s="22"/>
      <c r="E325" s="16"/>
      <c r="F325" s="27"/>
      <c r="G325" s="27"/>
      <c r="H325" s="38">
        <f>100000-27000</f>
        <v>73000</v>
      </c>
      <c r="I325" s="171"/>
      <c r="J325" s="701"/>
      <c r="K325" s="206"/>
      <c r="L325" s="701"/>
      <c r="M325" s="643"/>
      <c r="N325" s="643"/>
      <c r="O325" s="643"/>
      <c r="P325" s="643"/>
      <c r="Q325" s="643"/>
      <c r="R325" s="643"/>
      <c r="S325" s="643"/>
      <c r="T325" s="643"/>
      <c r="U325" s="643"/>
      <c r="V325" s="643"/>
      <c r="W325" s="643"/>
      <c r="X325" s="643"/>
      <c r="Y325" s="643"/>
      <c r="Z325" s="643"/>
      <c r="AA325" s="643"/>
      <c r="AB325" s="643"/>
      <c r="AC325" s="643"/>
      <c r="AD325" s="643"/>
    </row>
    <row r="326" spans="1:30" s="3" customFormat="1" ht="16.5" customHeight="1">
      <c r="A326" s="52"/>
      <c r="B326" s="142"/>
      <c r="C326" s="143"/>
      <c r="D326" s="22"/>
      <c r="E326" s="16"/>
      <c r="F326" s="27"/>
      <c r="G326" s="27"/>
      <c r="H326" s="38"/>
      <c r="I326" s="171"/>
      <c r="J326" s="701"/>
      <c r="K326" s="206"/>
      <c r="L326" s="701"/>
      <c r="M326" s="643"/>
      <c r="N326" s="643"/>
      <c r="O326" s="643"/>
      <c r="P326" s="643"/>
      <c r="Q326" s="643"/>
      <c r="R326" s="643"/>
      <c r="S326" s="643"/>
      <c r="T326" s="643"/>
      <c r="U326" s="643"/>
      <c r="V326" s="643"/>
      <c r="W326" s="643"/>
      <c r="X326" s="643"/>
      <c r="Y326" s="643"/>
      <c r="Z326" s="643"/>
      <c r="AA326" s="643"/>
      <c r="AB326" s="643"/>
      <c r="AC326" s="643"/>
      <c r="AD326" s="643"/>
    </row>
    <row r="327" spans="1:30" s="3" customFormat="1" ht="16.5" customHeight="1">
      <c r="A327" s="102" t="s">
        <v>415</v>
      </c>
      <c r="B327" s="142"/>
      <c r="C327" s="143"/>
      <c r="D327" s="22"/>
      <c r="E327" s="16"/>
      <c r="F327" s="27"/>
      <c r="G327" s="27"/>
      <c r="H327" s="25">
        <f>H329</f>
        <v>14000</v>
      </c>
      <c r="I327" s="171"/>
      <c r="J327" s="701"/>
      <c r="K327" s="206"/>
      <c r="L327" s="701"/>
      <c r="M327" s="643"/>
      <c r="N327" s="643"/>
      <c r="O327" s="643"/>
      <c r="P327" s="643"/>
      <c r="Q327" s="643"/>
      <c r="R327" s="643"/>
      <c r="S327" s="643"/>
      <c r="T327" s="643"/>
      <c r="U327" s="643"/>
      <c r="V327" s="643"/>
      <c r="W327" s="643"/>
      <c r="X327" s="643"/>
      <c r="Y327" s="643"/>
      <c r="Z327" s="643"/>
      <c r="AA327" s="643"/>
      <c r="AB327" s="643"/>
      <c r="AC327" s="643"/>
      <c r="AD327" s="643"/>
    </row>
    <row r="328" spans="1:30" s="3" customFormat="1" ht="16.5" customHeight="1">
      <c r="A328" s="52" t="s">
        <v>2</v>
      </c>
      <c r="B328" s="142"/>
      <c r="C328" s="143"/>
      <c r="D328" s="22"/>
      <c r="E328" s="16"/>
      <c r="F328" s="27"/>
      <c r="G328" s="27"/>
      <c r="H328" s="38"/>
      <c r="I328" s="171"/>
      <c r="J328" s="701"/>
      <c r="K328" s="206"/>
      <c r="L328" s="701"/>
      <c r="M328" s="643"/>
      <c r="N328" s="643"/>
      <c r="O328" s="643"/>
      <c r="P328" s="643"/>
      <c r="Q328" s="643"/>
      <c r="R328" s="643"/>
      <c r="S328" s="643"/>
      <c r="T328" s="643"/>
      <c r="U328" s="643"/>
      <c r="V328" s="643"/>
      <c r="W328" s="643"/>
      <c r="X328" s="643"/>
      <c r="Y328" s="643"/>
      <c r="Z328" s="643"/>
      <c r="AA328" s="643"/>
      <c r="AB328" s="643"/>
      <c r="AC328" s="643"/>
      <c r="AD328" s="643"/>
    </row>
    <row r="329" spans="1:30" s="3" customFormat="1" ht="16.5" customHeight="1">
      <c r="A329" s="52"/>
      <c r="B329" s="142" t="s">
        <v>426</v>
      </c>
      <c r="C329" s="143"/>
      <c r="D329" s="22"/>
      <c r="E329" s="16"/>
      <c r="F329" s="27"/>
      <c r="G329" s="27"/>
      <c r="H329" s="38">
        <v>14000</v>
      </c>
      <c r="I329" s="171"/>
      <c r="J329" s="701"/>
      <c r="K329" s="206"/>
      <c r="L329" s="701"/>
      <c r="M329" s="643"/>
      <c r="N329" s="643"/>
      <c r="O329" s="643"/>
      <c r="P329" s="643"/>
      <c r="Q329" s="643"/>
      <c r="R329" s="643"/>
      <c r="S329" s="643"/>
      <c r="T329" s="643"/>
      <c r="U329" s="643"/>
      <c r="V329" s="643"/>
      <c r="W329" s="643"/>
      <c r="X329" s="643"/>
      <c r="Y329" s="643"/>
      <c r="Z329" s="643"/>
      <c r="AA329" s="643"/>
      <c r="AB329" s="643"/>
      <c r="AC329" s="643"/>
      <c r="AD329" s="643"/>
    </row>
    <row r="330" spans="1:30" s="3" customFormat="1" ht="16.5" customHeight="1">
      <c r="A330" s="52"/>
      <c r="B330" s="142"/>
      <c r="C330" s="143"/>
      <c r="D330" s="22"/>
      <c r="E330" s="16"/>
      <c r="F330" s="27"/>
      <c r="G330" s="27"/>
      <c r="H330" s="38"/>
      <c r="I330" s="171"/>
      <c r="J330" s="701"/>
      <c r="K330" s="206"/>
      <c r="L330" s="701"/>
      <c r="M330" s="643"/>
      <c r="N330" s="643"/>
      <c r="O330" s="643"/>
      <c r="P330" s="643"/>
      <c r="Q330" s="643"/>
      <c r="R330" s="643"/>
      <c r="S330" s="643"/>
      <c r="T330" s="643"/>
      <c r="U330" s="643"/>
      <c r="V330" s="643"/>
      <c r="W330" s="643"/>
      <c r="X330" s="643"/>
      <c r="Y330" s="643"/>
      <c r="Z330" s="643"/>
      <c r="AA330" s="643"/>
      <c r="AB330" s="643"/>
      <c r="AC330" s="643"/>
      <c r="AD330" s="643"/>
    </row>
    <row r="331" spans="1:30" s="3" customFormat="1" ht="16.5" customHeight="1">
      <c r="A331" s="52"/>
      <c r="B331" s="142"/>
      <c r="C331" s="143"/>
      <c r="D331" s="22"/>
      <c r="E331" s="16"/>
      <c r="F331" s="27"/>
      <c r="G331" s="27"/>
      <c r="H331" s="38"/>
      <c r="I331" s="171"/>
      <c r="J331" s="701"/>
      <c r="K331" s="206"/>
      <c r="L331" s="701"/>
      <c r="M331" s="643"/>
      <c r="N331" s="643"/>
      <c r="O331" s="643"/>
      <c r="P331" s="643"/>
      <c r="Q331" s="643"/>
      <c r="R331" s="643"/>
      <c r="S331" s="643"/>
      <c r="T331" s="643"/>
      <c r="U331" s="643"/>
      <c r="V331" s="643"/>
      <c r="W331" s="643"/>
      <c r="X331" s="643"/>
      <c r="Y331" s="643"/>
      <c r="Z331" s="643"/>
      <c r="AA331" s="643"/>
      <c r="AB331" s="643"/>
      <c r="AC331" s="643"/>
      <c r="AD331" s="643"/>
    </row>
    <row r="332" spans="1:30" s="3" customFormat="1" ht="17.25" customHeight="1">
      <c r="A332" s="144" t="s">
        <v>37</v>
      </c>
      <c r="B332" s="144"/>
      <c r="C332" s="137"/>
      <c r="D332" s="22"/>
      <c r="E332" s="16"/>
      <c r="F332" s="37"/>
      <c r="G332" s="37"/>
      <c r="H332" s="38"/>
      <c r="I332" s="171"/>
      <c r="J332" s="702"/>
      <c r="K332" s="206"/>
      <c r="L332" s="702"/>
      <c r="M332" s="643"/>
      <c r="N332" s="643"/>
      <c r="O332" s="643"/>
      <c r="P332" s="643"/>
      <c r="Q332" s="643"/>
      <c r="R332" s="643"/>
      <c r="S332" s="643"/>
      <c r="T332" s="643"/>
      <c r="U332" s="643"/>
      <c r="V332" s="643"/>
      <c r="W332" s="643"/>
      <c r="X332" s="643"/>
      <c r="Y332" s="643"/>
      <c r="Z332" s="643"/>
      <c r="AA332" s="643"/>
      <c r="AB332" s="643"/>
      <c r="AC332" s="643"/>
      <c r="AD332" s="643"/>
    </row>
    <row r="333" spans="1:30" s="3" customFormat="1" ht="17.25" customHeight="1">
      <c r="A333" s="144" t="s">
        <v>38</v>
      </c>
      <c r="B333" s="144"/>
      <c r="C333" s="137"/>
      <c r="D333" s="22"/>
      <c r="E333" s="16"/>
      <c r="F333" s="37"/>
      <c r="G333" s="37"/>
      <c r="H333" s="38"/>
      <c r="I333" s="171"/>
      <c r="J333" s="702"/>
      <c r="K333" s="206"/>
      <c r="L333" s="702"/>
      <c r="M333" s="643"/>
      <c r="N333" s="643"/>
      <c r="O333" s="643"/>
      <c r="P333" s="643"/>
      <c r="Q333" s="643"/>
      <c r="R333" s="643"/>
      <c r="S333" s="643"/>
      <c r="T333" s="643"/>
      <c r="U333" s="643"/>
      <c r="V333" s="643"/>
      <c r="W333" s="643"/>
      <c r="X333" s="643"/>
      <c r="Y333" s="643"/>
      <c r="Z333" s="643"/>
      <c r="AA333" s="643"/>
      <c r="AB333" s="643"/>
      <c r="AC333" s="643"/>
      <c r="AD333" s="643"/>
    </row>
    <row r="334" spans="1:30" s="3" customFormat="1" ht="17.25" customHeight="1">
      <c r="A334" s="144"/>
      <c r="B334" s="144"/>
      <c r="C334" s="137"/>
      <c r="D334" s="22"/>
      <c r="E334" s="16"/>
      <c r="F334" s="37"/>
      <c r="G334" s="37"/>
      <c r="H334" s="38"/>
      <c r="I334" s="171"/>
      <c r="J334" s="702"/>
      <c r="K334" s="206"/>
      <c r="L334" s="702"/>
      <c r="M334" s="643"/>
      <c r="N334" s="643"/>
      <c r="O334" s="643"/>
      <c r="P334" s="643"/>
      <c r="Q334" s="643"/>
      <c r="R334" s="643"/>
      <c r="S334" s="643"/>
      <c r="T334" s="643"/>
      <c r="U334" s="643"/>
      <c r="V334" s="643"/>
      <c r="W334" s="643"/>
      <c r="X334" s="643"/>
      <c r="Y334" s="643"/>
      <c r="Z334" s="643"/>
      <c r="AA334" s="643"/>
      <c r="AB334" s="643"/>
      <c r="AC334" s="643"/>
      <c r="AD334" s="643"/>
    </row>
    <row r="335" spans="1:30" s="3" customFormat="1" ht="17.25" customHeight="1">
      <c r="A335" s="144"/>
      <c r="B335" s="144"/>
      <c r="C335" s="137"/>
      <c r="D335" s="22"/>
      <c r="E335" s="16"/>
      <c r="F335" s="37"/>
      <c r="G335" s="37"/>
      <c r="H335" s="38"/>
      <c r="I335" s="171"/>
      <c r="J335" s="702"/>
      <c r="K335" s="206"/>
      <c r="L335" s="702"/>
      <c r="M335" s="643"/>
      <c r="N335" s="643"/>
      <c r="O335" s="643"/>
      <c r="P335" s="643"/>
      <c r="Q335" s="643"/>
      <c r="R335" s="643"/>
      <c r="S335" s="643"/>
      <c r="T335" s="643"/>
      <c r="U335" s="643"/>
      <c r="V335" s="643"/>
      <c r="W335" s="643"/>
      <c r="X335" s="643"/>
      <c r="Y335" s="643"/>
      <c r="Z335" s="643"/>
      <c r="AA335" s="643"/>
      <c r="AB335" s="643"/>
      <c r="AC335" s="643"/>
      <c r="AD335" s="643"/>
    </row>
    <row r="336" spans="1:30" s="3" customFormat="1" ht="17.25" customHeight="1">
      <c r="A336" s="169" t="s">
        <v>407</v>
      </c>
      <c r="B336" s="170"/>
      <c r="C336" s="170"/>
      <c r="D336" s="145"/>
      <c r="E336" s="145"/>
      <c r="F336" s="145"/>
      <c r="G336" s="145"/>
      <c r="H336" s="38"/>
      <c r="I336" s="171"/>
      <c r="J336" s="702"/>
      <c r="K336" s="206"/>
      <c r="L336" s="702"/>
      <c r="M336" s="643"/>
      <c r="N336" s="643"/>
      <c r="O336" s="643"/>
      <c r="P336" s="643"/>
      <c r="Q336" s="643"/>
      <c r="R336" s="643"/>
      <c r="S336" s="643"/>
      <c r="T336" s="643"/>
      <c r="U336" s="643"/>
      <c r="V336" s="643"/>
      <c r="W336" s="643"/>
      <c r="X336" s="643"/>
      <c r="Y336" s="643"/>
      <c r="Z336" s="643"/>
      <c r="AA336" s="643"/>
      <c r="AB336" s="643"/>
      <c r="AC336" s="643"/>
      <c r="AD336" s="643"/>
    </row>
    <row r="337" spans="1:30" s="3" customFormat="1" ht="17.25" customHeight="1">
      <c r="A337" s="172" t="s">
        <v>84</v>
      </c>
      <c r="B337" s="170"/>
      <c r="C337" s="170"/>
      <c r="D337" s="145"/>
      <c r="E337" s="145"/>
      <c r="F337" s="145"/>
      <c r="G337" s="145"/>
      <c r="H337" s="38"/>
      <c r="I337" s="171"/>
      <c r="J337" s="702"/>
      <c r="K337" s="206"/>
      <c r="L337" s="702"/>
      <c r="M337" s="643"/>
      <c r="N337" s="643"/>
      <c r="O337" s="643"/>
      <c r="P337" s="643"/>
      <c r="Q337" s="643"/>
      <c r="R337" s="643"/>
      <c r="S337" s="643"/>
      <c r="T337" s="643"/>
      <c r="U337" s="643"/>
      <c r="V337" s="643"/>
      <c r="W337" s="643"/>
      <c r="X337" s="643"/>
      <c r="Y337" s="643"/>
      <c r="Z337" s="643"/>
      <c r="AA337" s="643"/>
      <c r="AB337" s="643"/>
      <c r="AC337" s="643"/>
      <c r="AD337" s="643"/>
    </row>
    <row r="338" spans="1:30" s="3" customFormat="1" ht="17.25" customHeight="1">
      <c r="A338" s="172" t="s">
        <v>398</v>
      </c>
      <c r="B338" s="99"/>
      <c r="C338" s="51"/>
      <c r="D338" s="145"/>
      <c r="E338" s="145"/>
      <c r="F338" s="145"/>
      <c r="G338" s="145"/>
      <c r="H338" s="38"/>
      <c r="I338" s="171"/>
      <c r="J338" s="702"/>
      <c r="K338" s="206"/>
      <c r="L338" s="702"/>
      <c r="M338" s="643"/>
      <c r="N338" s="643"/>
      <c r="O338" s="643"/>
      <c r="P338" s="643"/>
      <c r="Q338" s="643"/>
      <c r="R338" s="643"/>
      <c r="S338" s="643"/>
      <c r="T338" s="643"/>
      <c r="U338" s="643"/>
      <c r="V338" s="643"/>
      <c r="W338" s="643"/>
      <c r="X338" s="643"/>
      <c r="Y338" s="643"/>
      <c r="Z338" s="643"/>
      <c r="AA338" s="643"/>
      <c r="AB338" s="643"/>
      <c r="AC338" s="643"/>
      <c r="AD338" s="643"/>
    </row>
    <row r="339" spans="1:30" s="3" customFormat="1" ht="17.25" customHeight="1">
      <c r="A339" s="144"/>
      <c r="B339" s="144"/>
      <c r="C339" s="137"/>
      <c r="D339" s="22"/>
      <c r="E339" s="16"/>
      <c r="F339" s="37"/>
      <c r="G339" s="37"/>
      <c r="H339" s="38"/>
      <c r="I339" s="171"/>
      <c r="J339" s="702"/>
      <c r="K339" s="206"/>
      <c r="L339" s="702"/>
      <c r="M339" s="643"/>
      <c r="N339" s="643"/>
      <c r="O339" s="643"/>
      <c r="P339" s="643"/>
      <c r="Q339" s="643"/>
      <c r="R339" s="643"/>
      <c r="S339" s="643"/>
      <c r="T339" s="643"/>
      <c r="U339" s="643"/>
      <c r="V339" s="643"/>
      <c r="W339" s="643"/>
      <c r="X339" s="643"/>
      <c r="Y339" s="643"/>
      <c r="Z339" s="643"/>
      <c r="AA339" s="643"/>
      <c r="AB339" s="643"/>
      <c r="AC339" s="643"/>
      <c r="AD339" s="643"/>
    </row>
    <row r="340" spans="1:30" s="3" customFormat="1" ht="17.25" customHeight="1">
      <c r="A340" s="146"/>
      <c r="B340" s="51"/>
      <c r="C340" s="51"/>
      <c r="D340" s="145"/>
      <c r="E340" s="145"/>
      <c r="F340" s="145"/>
      <c r="G340" s="145"/>
      <c r="H340" s="173"/>
      <c r="I340" s="171"/>
      <c r="J340" s="702"/>
      <c r="K340" s="206"/>
      <c r="L340" s="702"/>
      <c r="M340" s="643"/>
      <c r="N340" s="643"/>
      <c r="O340" s="643"/>
      <c r="P340" s="643"/>
      <c r="Q340" s="643"/>
      <c r="R340" s="643"/>
      <c r="S340" s="643"/>
      <c r="T340" s="643"/>
      <c r="U340" s="643"/>
      <c r="V340" s="643"/>
      <c r="W340" s="643"/>
      <c r="X340" s="643"/>
      <c r="Y340" s="643"/>
      <c r="Z340" s="643"/>
      <c r="AA340" s="643"/>
      <c r="AB340" s="643"/>
      <c r="AC340" s="643"/>
      <c r="AD340" s="643"/>
    </row>
    <row r="341" spans="1:30" s="3" customFormat="1" ht="17.25" customHeight="1">
      <c r="A341" s="169" t="s">
        <v>408</v>
      </c>
      <c r="B341" s="170"/>
      <c r="C341" s="170"/>
      <c r="D341" s="145"/>
      <c r="E341" s="145"/>
      <c r="F341" s="145"/>
      <c r="G341" s="145"/>
      <c r="H341" s="173"/>
      <c r="I341" s="171"/>
      <c r="J341" s="702"/>
      <c r="K341" s="206"/>
      <c r="L341" s="702"/>
      <c r="M341" s="643"/>
      <c r="N341" s="643"/>
      <c r="O341" s="643"/>
      <c r="P341" s="643"/>
      <c r="Q341" s="643"/>
      <c r="R341" s="643"/>
      <c r="S341" s="643"/>
      <c r="T341" s="643"/>
      <c r="U341" s="643"/>
      <c r="V341" s="643"/>
      <c r="W341" s="643"/>
      <c r="X341" s="643"/>
      <c r="Y341" s="643"/>
      <c r="Z341" s="643"/>
      <c r="AA341" s="643"/>
      <c r="AB341" s="643"/>
      <c r="AC341" s="643"/>
      <c r="AD341" s="643"/>
    </row>
    <row r="342" spans="1:30" s="3" customFormat="1" ht="17.25" customHeight="1">
      <c r="A342" s="172" t="s">
        <v>62</v>
      </c>
      <c r="B342" s="170"/>
      <c r="C342" s="170"/>
      <c r="D342" s="145"/>
      <c r="E342" s="145"/>
      <c r="F342" s="145"/>
      <c r="G342" s="145"/>
      <c r="H342" s="173"/>
      <c r="I342" s="171"/>
      <c r="J342" s="702"/>
      <c r="K342" s="206"/>
      <c r="L342" s="702"/>
      <c r="M342" s="643"/>
      <c r="N342" s="643"/>
      <c r="O342" s="643"/>
      <c r="P342" s="643"/>
      <c r="Q342" s="643"/>
      <c r="R342" s="643"/>
      <c r="S342" s="643"/>
      <c r="T342" s="643"/>
      <c r="U342" s="643"/>
      <c r="V342" s="643"/>
      <c r="W342" s="643"/>
      <c r="X342" s="643"/>
      <c r="Y342" s="643"/>
      <c r="Z342" s="643"/>
      <c r="AA342" s="643"/>
      <c r="AB342" s="643"/>
      <c r="AC342" s="643"/>
      <c r="AD342" s="643"/>
    </row>
    <row r="343" spans="1:30" s="3" customFormat="1" ht="17.25" customHeight="1">
      <c r="A343" s="169" t="s">
        <v>399</v>
      </c>
      <c r="B343" s="99"/>
      <c r="C343" s="51"/>
      <c r="D343" s="145"/>
      <c r="E343" s="145"/>
      <c r="F343" s="145"/>
      <c r="G343" s="145"/>
      <c r="H343" s="173"/>
      <c r="I343" s="171"/>
      <c r="J343" s="702"/>
      <c r="K343" s="206"/>
      <c r="L343" s="702"/>
      <c r="M343" s="643"/>
      <c r="N343" s="643"/>
      <c r="O343" s="643"/>
      <c r="P343" s="643"/>
      <c r="Q343" s="643"/>
      <c r="R343" s="643"/>
      <c r="S343" s="643"/>
      <c r="T343" s="643"/>
      <c r="U343" s="643"/>
      <c r="V343" s="643"/>
      <c r="W343" s="643"/>
      <c r="X343" s="643"/>
      <c r="Y343" s="643"/>
      <c r="Z343" s="643"/>
      <c r="AA343" s="643"/>
      <c r="AB343" s="643"/>
      <c r="AC343" s="643"/>
      <c r="AD343" s="643"/>
    </row>
    <row r="344" spans="1:30" s="3" customFormat="1" ht="17.25" customHeight="1">
      <c r="A344" s="144"/>
      <c r="B344" s="144"/>
      <c r="C344" s="137"/>
      <c r="D344" s="22"/>
      <c r="E344" s="16"/>
      <c r="F344" s="37"/>
      <c r="G344" s="37"/>
      <c r="H344" s="38"/>
      <c r="I344" s="171"/>
      <c r="J344" s="702"/>
      <c r="K344" s="206"/>
      <c r="L344" s="702"/>
      <c r="M344" s="643"/>
      <c r="N344" s="643"/>
      <c r="O344" s="643"/>
      <c r="P344" s="643"/>
      <c r="Q344" s="643"/>
      <c r="R344" s="643"/>
      <c r="S344" s="643"/>
      <c r="T344" s="643"/>
      <c r="U344" s="643"/>
      <c r="V344" s="643"/>
      <c r="W344" s="643"/>
      <c r="X344" s="643"/>
      <c r="Y344" s="643"/>
      <c r="Z344" s="643"/>
      <c r="AA344" s="643"/>
      <c r="AB344" s="643"/>
      <c r="AC344" s="643"/>
      <c r="AD344" s="643"/>
    </row>
    <row r="345" spans="1:30" s="3" customFormat="1" ht="17.25" customHeight="1">
      <c r="A345" s="144"/>
      <c r="B345" s="144"/>
      <c r="C345" s="137"/>
      <c r="D345" s="22"/>
      <c r="E345" s="16"/>
      <c r="F345" s="37"/>
      <c r="G345" s="37"/>
      <c r="H345" s="38"/>
      <c r="I345" s="171"/>
      <c r="J345" s="702"/>
      <c r="K345" s="206"/>
      <c r="L345" s="702"/>
      <c r="M345" s="643"/>
      <c r="N345" s="643"/>
      <c r="O345" s="643"/>
      <c r="P345" s="643"/>
      <c r="Q345" s="643"/>
      <c r="R345" s="643"/>
      <c r="S345" s="643"/>
      <c r="T345" s="643"/>
      <c r="U345" s="643"/>
      <c r="V345" s="643"/>
      <c r="W345" s="643"/>
      <c r="X345" s="643"/>
      <c r="Y345" s="643"/>
      <c r="Z345" s="643"/>
      <c r="AA345" s="643"/>
      <c r="AB345" s="643"/>
      <c r="AC345" s="643"/>
      <c r="AD345" s="643"/>
    </row>
    <row r="346" spans="1:30" s="3" customFormat="1" ht="17.25" customHeight="1">
      <c r="A346" s="456" t="s">
        <v>409</v>
      </c>
      <c r="B346" s="456"/>
      <c r="C346" s="457"/>
      <c r="D346" s="458"/>
      <c r="E346" s="19"/>
      <c r="F346" s="459"/>
      <c r="G346" s="459"/>
      <c r="H346" s="38"/>
      <c r="I346" s="171"/>
      <c r="J346" s="702"/>
      <c r="K346" s="206"/>
      <c r="L346" s="702"/>
      <c r="M346" s="643"/>
      <c r="N346" s="643"/>
      <c r="O346" s="643"/>
      <c r="P346" s="643"/>
      <c r="Q346" s="643"/>
      <c r="R346" s="643"/>
      <c r="S346" s="643"/>
      <c r="T346" s="643"/>
      <c r="U346" s="643"/>
      <c r="V346" s="643"/>
      <c r="W346" s="643"/>
      <c r="X346" s="643"/>
      <c r="Y346" s="643"/>
      <c r="Z346" s="643"/>
      <c r="AA346" s="643"/>
      <c r="AB346" s="643"/>
      <c r="AC346" s="643"/>
      <c r="AD346" s="643"/>
    </row>
    <row r="347" spans="1:30" s="3" customFormat="1" ht="17.25" customHeight="1">
      <c r="A347" s="456"/>
      <c r="B347" s="456"/>
      <c r="C347" s="457"/>
      <c r="D347" s="458"/>
      <c r="E347" s="19"/>
      <c r="F347" s="459"/>
      <c r="G347" s="459"/>
      <c r="H347" s="38"/>
      <c r="I347" s="171"/>
      <c r="J347" s="702"/>
      <c r="K347" s="206"/>
      <c r="L347" s="702"/>
      <c r="M347" s="643"/>
      <c r="N347" s="643"/>
      <c r="O347" s="643"/>
      <c r="P347" s="643"/>
      <c r="Q347" s="643"/>
      <c r="R347" s="643"/>
      <c r="S347" s="643"/>
      <c r="T347" s="643"/>
      <c r="U347" s="643"/>
      <c r="V347" s="643"/>
      <c r="W347" s="643"/>
      <c r="X347" s="643"/>
      <c r="Y347" s="643"/>
      <c r="Z347" s="643"/>
      <c r="AA347" s="643"/>
      <c r="AB347" s="643"/>
      <c r="AC347" s="643"/>
      <c r="AD347" s="643"/>
    </row>
    <row r="348" spans="1:30" s="3" customFormat="1" ht="17.25" customHeight="1">
      <c r="A348" s="456"/>
      <c r="B348" s="456"/>
      <c r="C348" s="457"/>
      <c r="D348" s="458"/>
      <c r="E348" s="19"/>
      <c r="F348" s="459"/>
      <c r="G348" s="459"/>
      <c r="H348" s="38"/>
      <c r="I348" s="171"/>
      <c r="J348" s="702"/>
      <c r="K348" s="206"/>
      <c r="L348" s="702"/>
      <c r="M348" s="643"/>
      <c r="N348" s="643"/>
      <c r="O348" s="643"/>
      <c r="P348" s="643"/>
      <c r="Q348" s="643"/>
      <c r="R348" s="643"/>
      <c r="S348" s="643"/>
      <c r="T348" s="643"/>
      <c r="U348" s="643"/>
      <c r="V348" s="643"/>
      <c r="W348" s="643"/>
      <c r="X348" s="643"/>
      <c r="Y348" s="643"/>
      <c r="Z348" s="643"/>
      <c r="AA348" s="643"/>
      <c r="AB348" s="643"/>
      <c r="AC348" s="643"/>
      <c r="AD348" s="643"/>
    </row>
    <row r="349" spans="1:30" s="3" customFormat="1" ht="17.25" customHeight="1">
      <c r="A349" s="456" t="s">
        <v>401</v>
      </c>
      <c r="B349" s="456"/>
      <c r="C349" s="457"/>
      <c r="D349" s="458"/>
      <c r="E349" s="19"/>
      <c r="F349" s="459"/>
      <c r="G349" s="459"/>
      <c r="H349" s="38"/>
      <c r="I349" s="171"/>
      <c r="J349" s="702"/>
      <c r="K349" s="206"/>
      <c r="L349" s="702"/>
      <c r="M349" s="643"/>
      <c r="N349" s="643"/>
      <c r="O349" s="643"/>
      <c r="P349" s="643"/>
      <c r="Q349" s="643"/>
      <c r="R349" s="643"/>
      <c r="S349" s="643"/>
      <c r="T349" s="643"/>
      <c r="U349" s="643"/>
      <c r="V349" s="643"/>
      <c r="W349" s="643"/>
      <c r="X349" s="643"/>
      <c r="Y349" s="643"/>
      <c r="Z349" s="643"/>
      <c r="AA349" s="643"/>
      <c r="AB349" s="643"/>
      <c r="AC349" s="643"/>
      <c r="AD349" s="643"/>
    </row>
    <row r="350" spans="1:30" s="3" customFormat="1" ht="17.25" customHeight="1">
      <c r="A350" s="456"/>
      <c r="B350" s="456"/>
      <c r="C350" s="457"/>
      <c r="D350" s="458"/>
      <c r="E350" s="19"/>
      <c r="F350" s="459"/>
      <c r="G350" s="459"/>
      <c r="H350" s="38"/>
      <c r="I350" s="171"/>
      <c r="J350" s="702"/>
      <c r="K350" s="206"/>
      <c r="L350" s="702"/>
      <c r="M350" s="643"/>
      <c r="N350" s="643"/>
      <c r="O350" s="643"/>
      <c r="P350" s="643"/>
      <c r="Q350" s="643"/>
      <c r="R350" s="643"/>
      <c r="S350" s="643"/>
      <c r="T350" s="643"/>
      <c r="U350" s="643"/>
      <c r="V350" s="643"/>
      <c r="W350" s="643"/>
      <c r="X350" s="643"/>
      <c r="Y350" s="643"/>
      <c r="Z350" s="643"/>
      <c r="AA350" s="643"/>
      <c r="AB350" s="643"/>
      <c r="AC350" s="643"/>
      <c r="AD350" s="643"/>
    </row>
    <row r="351" spans="1:30" s="3" customFormat="1" ht="17.25" customHeight="1">
      <c r="A351" s="456" t="s">
        <v>424</v>
      </c>
      <c r="B351" s="456"/>
      <c r="C351" s="457"/>
      <c r="D351" s="458"/>
      <c r="E351" s="19"/>
      <c r="F351" s="459"/>
      <c r="G351" s="459"/>
      <c r="H351" s="38"/>
      <c r="I351" s="171"/>
      <c r="J351" s="702"/>
      <c r="K351" s="206"/>
      <c r="L351" s="702"/>
      <c r="M351" s="643"/>
      <c r="N351" s="643"/>
      <c r="O351" s="643"/>
      <c r="P351" s="643"/>
      <c r="Q351" s="643"/>
      <c r="R351" s="643"/>
      <c r="S351" s="643"/>
      <c r="T351" s="643"/>
      <c r="U351" s="643"/>
      <c r="V351" s="643"/>
      <c r="W351" s="643"/>
      <c r="X351" s="643"/>
      <c r="Y351" s="643"/>
      <c r="Z351" s="643"/>
      <c r="AA351" s="643"/>
      <c r="AB351" s="643"/>
      <c r="AC351" s="643"/>
      <c r="AD351" s="643"/>
    </row>
    <row r="352" spans="1:30" s="3" customFormat="1" ht="17.25" customHeight="1">
      <c r="A352" s="456"/>
      <c r="B352" s="456"/>
      <c r="C352" s="457"/>
      <c r="D352" s="458"/>
      <c r="E352" s="19"/>
      <c r="F352" s="459"/>
      <c r="G352" s="459"/>
      <c r="H352" s="38"/>
      <c r="I352" s="171"/>
      <c r="J352" s="702"/>
      <c r="K352" s="206"/>
      <c r="L352" s="702"/>
      <c r="M352" s="643"/>
      <c r="N352" s="643"/>
      <c r="O352" s="643"/>
      <c r="P352" s="643"/>
      <c r="Q352" s="643"/>
      <c r="R352" s="643"/>
      <c r="S352" s="643"/>
      <c r="T352" s="643"/>
      <c r="U352" s="643"/>
      <c r="V352" s="643"/>
      <c r="W352" s="643"/>
      <c r="X352" s="643"/>
      <c r="Y352" s="643"/>
      <c r="Z352" s="643"/>
      <c r="AA352" s="643"/>
      <c r="AB352" s="643"/>
      <c r="AC352" s="643"/>
      <c r="AD352" s="643"/>
    </row>
    <row r="353" spans="1:30" s="3" customFormat="1" ht="17.25" customHeight="1">
      <c r="A353" s="456" t="s">
        <v>3</v>
      </c>
      <c r="B353" s="456" t="s">
        <v>281</v>
      </c>
      <c r="C353" s="457"/>
      <c r="D353" s="458"/>
      <c r="E353" s="19"/>
      <c r="F353" s="37">
        <f>16225000+815500</f>
        <v>17040500</v>
      </c>
      <c r="G353" s="459" t="s">
        <v>282</v>
      </c>
      <c r="H353" s="38"/>
      <c r="I353" s="171"/>
      <c r="J353" s="702"/>
      <c r="K353" s="206"/>
      <c r="L353" s="702"/>
      <c r="M353" s="643"/>
      <c r="N353" s="643"/>
      <c r="O353" s="643"/>
      <c r="P353" s="643"/>
      <c r="Q353" s="643"/>
      <c r="R353" s="643"/>
      <c r="S353" s="643"/>
      <c r="T353" s="643"/>
      <c r="U353" s="643"/>
      <c r="V353" s="643"/>
      <c r="W353" s="643"/>
      <c r="X353" s="643"/>
      <c r="Y353" s="643"/>
      <c r="Z353" s="643"/>
      <c r="AA353" s="643"/>
      <c r="AB353" s="643"/>
      <c r="AC353" s="643"/>
      <c r="AD353" s="643"/>
    </row>
    <row r="354" spans="1:30" s="3" customFormat="1" ht="17.25" customHeight="1">
      <c r="A354" s="456"/>
      <c r="B354" s="456" t="s">
        <v>283</v>
      </c>
      <c r="C354" s="457"/>
      <c r="D354" s="458"/>
      <c r="E354" s="19"/>
      <c r="F354" s="37">
        <v>17428554.72</v>
      </c>
      <c r="G354" s="459" t="s">
        <v>284</v>
      </c>
      <c r="H354" s="38"/>
      <c r="I354" s="171"/>
      <c r="J354" s="702"/>
      <c r="K354" s="206"/>
      <c r="L354" s="702"/>
      <c r="M354" s="643"/>
      <c r="N354" s="643"/>
      <c r="O354" s="643"/>
      <c r="P354" s="643"/>
      <c r="Q354" s="643"/>
      <c r="R354" s="643"/>
      <c r="S354" s="643"/>
      <c r="T354" s="643"/>
      <c r="U354" s="643"/>
      <c r="V354" s="643"/>
      <c r="W354" s="643"/>
      <c r="X354" s="643"/>
      <c r="Y354" s="643"/>
      <c r="Z354" s="643"/>
      <c r="AA354" s="643"/>
      <c r="AB354" s="643"/>
      <c r="AC354" s="643"/>
      <c r="AD354" s="643"/>
    </row>
    <row r="355" spans="1:30" s="3" customFormat="1" ht="17.25" customHeight="1">
      <c r="A355" s="456"/>
      <c r="B355" s="456"/>
      <c r="C355" s="457"/>
      <c r="D355" s="458"/>
      <c r="E355" s="19"/>
      <c r="F355" s="459"/>
      <c r="G355" s="459"/>
      <c r="H355" s="38"/>
      <c r="I355" s="171"/>
      <c r="J355" s="702"/>
      <c r="K355" s="206"/>
      <c r="L355" s="702"/>
      <c r="M355" s="643"/>
      <c r="N355" s="643"/>
      <c r="O355" s="643"/>
      <c r="P355" s="643"/>
      <c r="Q355" s="643"/>
      <c r="R355" s="643"/>
      <c r="S355" s="643"/>
      <c r="T355" s="643"/>
      <c r="U355" s="643"/>
      <c r="V355" s="643"/>
      <c r="W355" s="643"/>
      <c r="X355" s="643"/>
      <c r="Y355" s="643"/>
      <c r="Z355" s="643"/>
      <c r="AA355" s="643"/>
      <c r="AB355" s="643"/>
      <c r="AC355" s="643"/>
      <c r="AD355" s="643"/>
    </row>
    <row r="356" spans="1:30" s="3" customFormat="1" ht="17.25" customHeight="1">
      <c r="A356" s="456"/>
      <c r="B356" s="456"/>
      <c r="C356" s="457"/>
      <c r="D356" s="458"/>
      <c r="E356" s="19"/>
      <c r="F356" s="459"/>
      <c r="G356" s="459"/>
      <c r="H356" s="38"/>
      <c r="I356" s="171"/>
      <c r="J356" s="702"/>
      <c r="K356" s="206"/>
      <c r="L356" s="702"/>
      <c r="M356" s="643"/>
      <c r="N356" s="643"/>
      <c r="O356" s="643"/>
      <c r="P356" s="643"/>
      <c r="Q356" s="643"/>
      <c r="R356" s="643"/>
      <c r="S356" s="643"/>
      <c r="T356" s="643"/>
      <c r="U356" s="643"/>
      <c r="V356" s="643"/>
      <c r="W356" s="643"/>
      <c r="X356" s="643"/>
      <c r="Y356" s="643"/>
      <c r="Z356" s="643"/>
      <c r="AA356" s="643"/>
      <c r="AB356" s="643"/>
      <c r="AC356" s="643"/>
      <c r="AD356" s="643"/>
    </row>
    <row r="357" spans="1:30" s="3" customFormat="1" ht="17.25" customHeight="1">
      <c r="A357" s="460" t="s">
        <v>285</v>
      </c>
      <c r="B357" s="461"/>
      <c r="C357" s="170"/>
      <c r="D357" s="145"/>
      <c r="E357" s="145"/>
      <c r="F357" s="145"/>
      <c r="G357" s="145"/>
      <c r="H357" s="38"/>
      <c r="I357" s="171"/>
      <c r="J357" s="702"/>
      <c r="K357" s="206"/>
      <c r="L357" s="702"/>
      <c r="M357" s="643"/>
      <c r="N357" s="643"/>
      <c r="O357" s="643"/>
      <c r="P357" s="643"/>
      <c r="Q357" s="643"/>
      <c r="R357" s="643"/>
      <c r="S357" s="643"/>
      <c r="T357" s="643"/>
      <c r="U357" s="643"/>
      <c r="V357" s="643"/>
      <c r="W357" s="643"/>
      <c r="X357" s="643"/>
      <c r="Y357" s="643"/>
      <c r="Z357" s="643"/>
      <c r="AA357" s="643"/>
      <c r="AB357" s="643"/>
      <c r="AC357" s="643"/>
      <c r="AD357" s="643"/>
    </row>
    <row r="358" spans="1:30" s="3" customFormat="1" ht="17.25" customHeight="1">
      <c r="A358" s="462" t="s">
        <v>425</v>
      </c>
      <c r="B358" s="461"/>
      <c r="C358" s="170"/>
      <c r="D358" s="145"/>
      <c r="E358" s="145"/>
      <c r="F358" s="145"/>
      <c r="G358" s="145"/>
      <c r="H358" s="38"/>
      <c r="I358" s="171"/>
      <c r="J358" s="702"/>
      <c r="K358" s="206"/>
      <c r="L358" s="702"/>
      <c r="M358" s="643"/>
      <c r="N358" s="643"/>
      <c r="O358" s="643"/>
      <c r="P358" s="643"/>
      <c r="Q358" s="643"/>
      <c r="R358" s="643"/>
      <c r="S358" s="643"/>
      <c r="T358" s="643"/>
      <c r="U358" s="643"/>
      <c r="V358" s="643"/>
      <c r="W358" s="643"/>
      <c r="X358" s="643"/>
      <c r="Y358" s="643"/>
      <c r="Z358" s="643"/>
      <c r="AA358" s="643"/>
      <c r="AB358" s="643"/>
      <c r="AC358" s="643"/>
      <c r="AD358" s="643"/>
    </row>
    <row r="359" spans="1:30" s="3" customFormat="1" ht="17.25" customHeight="1">
      <c r="A359" s="169"/>
      <c r="B359" s="51"/>
      <c r="C359" s="51"/>
      <c r="D359" s="16"/>
      <c r="E359" s="16"/>
      <c r="F359" s="37"/>
      <c r="G359" s="37"/>
      <c r="H359" s="38"/>
      <c r="I359" s="171"/>
      <c r="J359" s="702"/>
      <c r="K359" s="206"/>
      <c r="L359" s="702"/>
      <c r="M359" s="643"/>
      <c r="N359" s="643"/>
      <c r="O359" s="643"/>
      <c r="P359" s="643"/>
      <c r="Q359" s="643"/>
      <c r="R359" s="643"/>
      <c r="S359" s="643"/>
      <c r="T359" s="643"/>
      <c r="U359" s="643"/>
      <c r="V359" s="643"/>
      <c r="W359" s="643"/>
      <c r="X359" s="643"/>
      <c r="Y359" s="643"/>
      <c r="Z359" s="643"/>
      <c r="AA359" s="643"/>
      <c r="AB359" s="643"/>
      <c r="AC359" s="643"/>
      <c r="AD359" s="643"/>
    </row>
    <row r="360" spans="1:30" s="3" customFormat="1" ht="17.25" customHeight="1">
      <c r="A360" s="169"/>
      <c r="B360" s="51"/>
      <c r="C360" s="51"/>
      <c r="D360" s="16"/>
      <c r="E360" s="16"/>
      <c r="F360" s="37"/>
      <c r="G360" s="37"/>
      <c r="H360" s="38"/>
      <c r="I360" s="171"/>
      <c r="J360" s="702"/>
      <c r="K360" s="206"/>
      <c r="L360" s="702"/>
      <c r="M360" s="643"/>
      <c r="N360" s="643"/>
      <c r="O360" s="643"/>
      <c r="P360" s="643"/>
      <c r="Q360" s="643"/>
      <c r="R360" s="643"/>
      <c r="S360" s="643"/>
      <c r="T360" s="643"/>
      <c r="U360" s="643"/>
      <c r="V360" s="643"/>
      <c r="W360" s="643"/>
      <c r="X360" s="643"/>
      <c r="Y360" s="643"/>
      <c r="Z360" s="643"/>
      <c r="AA360" s="643"/>
      <c r="AB360" s="643"/>
      <c r="AC360" s="643"/>
      <c r="AD360" s="643"/>
    </row>
    <row r="361" spans="1:30" s="3" customFormat="1" ht="17.25" customHeight="1">
      <c r="A361" s="460" t="s">
        <v>286</v>
      </c>
      <c r="B361" s="463"/>
      <c r="C361" s="463"/>
      <c r="D361" s="463"/>
      <c r="E361" s="463"/>
      <c r="F361" s="464"/>
      <c r="G361" s="459"/>
      <c r="H361" s="25">
        <f>H363</f>
        <v>815500</v>
      </c>
      <c r="I361" s="171"/>
      <c r="J361" s="702"/>
      <c r="K361" s="206"/>
      <c r="L361" s="702"/>
      <c r="M361" s="643"/>
      <c r="N361" s="643"/>
      <c r="O361" s="643"/>
      <c r="P361" s="643"/>
      <c r="Q361" s="643"/>
      <c r="R361" s="643"/>
      <c r="S361" s="643"/>
      <c r="T361" s="643"/>
      <c r="U361" s="643"/>
      <c r="V361" s="643"/>
      <c r="W361" s="643"/>
      <c r="X361" s="643"/>
      <c r="Y361" s="643"/>
      <c r="Z361" s="643"/>
      <c r="AA361" s="643"/>
      <c r="AB361" s="643"/>
      <c r="AC361" s="643"/>
      <c r="AD361" s="643"/>
    </row>
    <row r="362" spans="1:30" s="3" customFormat="1" ht="17.25" customHeight="1">
      <c r="A362" s="460" t="s">
        <v>2</v>
      </c>
      <c r="B362" s="463"/>
      <c r="C362" s="463"/>
      <c r="D362" s="463"/>
      <c r="E362" s="463"/>
      <c r="F362" s="464"/>
      <c r="G362" s="459"/>
      <c r="H362" s="25"/>
      <c r="I362" s="171"/>
      <c r="J362" s="702"/>
      <c r="K362" s="206"/>
      <c r="L362" s="702"/>
      <c r="M362" s="643"/>
      <c r="N362" s="643"/>
      <c r="O362" s="643"/>
      <c r="P362" s="643"/>
      <c r="Q362" s="643"/>
      <c r="R362" s="643"/>
      <c r="S362" s="643"/>
      <c r="T362" s="643"/>
      <c r="U362" s="643"/>
      <c r="V362" s="643"/>
      <c r="W362" s="643"/>
      <c r="X362" s="643"/>
      <c r="Y362" s="643"/>
      <c r="Z362" s="643"/>
      <c r="AA362" s="643"/>
      <c r="AB362" s="643"/>
      <c r="AC362" s="643"/>
      <c r="AD362" s="643"/>
    </row>
    <row r="363" spans="1:30" s="3" customFormat="1" ht="17.25" customHeight="1">
      <c r="A363" s="460"/>
      <c r="B363" s="463" t="s">
        <v>287</v>
      </c>
      <c r="C363" s="463"/>
      <c r="D363" s="463"/>
      <c r="E363" s="463"/>
      <c r="F363" s="464"/>
      <c r="G363" s="37"/>
      <c r="H363" s="38">
        <v>815500</v>
      </c>
      <c r="I363" s="171"/>
      <c r="J363" s="702"/>
      <c r="K363" s="206"/>
      <c r="L363" s="702"/>
      <c r="M363" s="643"/>
      <c r="N363" s="643"/>
      <c r="O363" s="643"/>
      <c r="P363" s="643"/>
      <c r="Q363" s="643"/>
      <c r="R363" s="643"/>
      <c r="S363" s="643"/>
      <c r="T363" s="643"/>
      <c r="U363" s="643"/>
      <c r="V363" s="643"/>
      <c r="W363" s="643"/>
      <c r="X363" s="643"/>
      <c r="Y363" s="643"/>
      <c r="Z363" s="643"/>
      <c r="AA363" s="643"/>
      <c r="AB363" s="643"/>
      <c r="AC363" s="643"/>
      <c r="AD363" s="643"/>
    </row>
    <row r="364" spans="1:30" s="3" customFormat="1" ht="17.25" customHeight="1">
      <c r="A364" s="460"/>
      <c r="B364" s="463"/>
      <c r="C364" s="463"/>
      <c r="D364" s="463"/>
      <c r="E364" s="463"/>
      <c r="F364" s="464"/>
      <c r="G364" s="37"/>
      <c r="H364" s="38"/>
      <c r="I364" s="171"/>
      <c r="J364" s="702"/>
      <c r="K364" s="206"/>
      <c r="L364" s="702"/>
      <c r="M364" s="643"/>
      <c r="N364" s="643"/>
      <c r="O364" s="643"/>
      <c r="P364" s="643"/>
      <c r="Q364" s="643"/>
      <c r="R364" s="643"/>
      <c r="S364" s="643"/>
      <c r="T364" s="643"/>
      <c r="U364" s="643"/>
      <c r="V364" s="643"/>
      <c r="W364" s="643"/>
      <c r="X364" s="643"/>
      <c r="Y364" s="643"/>
      <c r="Z364" s="643"/>
      <c r="AA364" s="643"/>
      <c r="AB364" s="643"/>
      <c r="AC364" s="643"/>
      <c r="AD364" s="643"/>
    </row>
    <row r="365" spans="1:30" s="3" customFormat="1" ht="17.25" customHeight="1">
      <c r="A365" s="460"/>
      <c r="B365" s="463"/>
      <c r="C365" s="180"/>
      <c r="D365" s="19"/>
      <c r="E365" s="19"/>
      <c r="F365" s="19"/>
      <c r="G365" s="19"/>
      <c r="H365" s="465"/>
      <c r="I365" s="171"/>
      <c r="J365" s="702"/>
      <c r="K365" s="206"/>
      <c r="L365" s="702"/>
      <c r="M365" s="643"/>
      <c r="N365" s="643"/>
      <c r="O365" s="643"/>
      <c r="P365" s="643"/>
      <c r="Q365" s="643"/>
      <c r="R365" s="643"/>
      <c r="S365" s="643"/>
      <c r="T365" s="643"/>
      <c r="U365" s="643"/>
      <c r="V365" s="643"/>
      <c r="W365" s="643"/>
      <c r="X365" s="643"/>
      <c r="Y365" s="643"/>
      <c r="Z365" s="643"/>
      <c r="AA365" s="643"/>
      <c r="AB365" s="643"/>
      <c r="AC365" s="643"/>
      <c r="AD365" s="643"/>
    </row>
    <row r="366" spans="1:30" s="3" customFormat="1" ht="17.25" customHeight="1">
      <c r="A366" s="456" t="s">
        <v>400</v>
      </c>
      <c r="B366" s="456"/>
      <c r="C366" s="457"/>
      <c r="D366" s="458"/>
      <c r="E366" s="19"/>
      <c r="F366" s="459"/>
      <c r="G366" s="459"/>
      <c r="H366" s="466"/>
      <c r="I366" s="171"/>
      <c r="J366" s="702"/>
      <c r="K366" s="206"/>
      <c r="L366" s="702"/>
      <c r="M366" s="643"/>
      <c r="N366" s="643"/>
      <c r="O366" s="643"/>
      <c r="P366" s="643"/>
      <c r="Q366" s="643"/>
      <c r="R366" s="643"/>
      <c r="S366" s="643"/>
      <c r="T366" s="643"/>
      <c r="U366" s="643"/>
      <c r="V366" s="643"/>
      <c r="W366" s="643"/>
      <c r="X366" s="643"/>
      <c r="Y366" s="643"/>
      <c r="Z366" s="643"/>
      <c r="AA366" s="643"/>
      <c r="AB366" s="643"/>
      <c r="AC366" s="643"/>
      <c r="AD366" s="643"/>
    </row>
    <row r="367" spans="1:30" s="3" customFormat="1" ht="17.25" customHeight="1">
      <c r="A367" s="456" t="s">
        <v>38</v>
      </c>
      <c r="B367" s="456"/>
      <c r="C367" s="457"/>
      <c r="D367" s="458"/>
      <c r="E367" s="19"/>
      <c r="F367" s="459"/>
      <c r="G367" s="459"/>
      <c r="H367" s="466"/>
      <c r="I367" s="171"/>
      <c r="J367" s="702"/>
      <c r="K367" s="206"/>
      <c r="L367" s="702"/>
      <c r="M367" s="643"/>
      <c r="N367" s="643"/>
      <c r="O367" s="643"/>
      <c r="P367" s="643"/>
      <c r="Q367" s="643"/>
      <c r="R367" s="643"/>
      <c r="S367" s="643"/>
      <c r="T367" s="643"/>
      <c r="U367" s="643"/>
      <c r="V367" s="643"/>
      <c r="W367" s="643"/>
      <c r="X367" s="643"/>
      <c r="Y367" s="643"/>
      <c r="Z367" s="643"/>
      <c r="AA367" s="643"/>
      <c r="AB367" s="643"/>
      <c r="AC367" s="643"/>
      <c r="AD367" s="643"/>
    </row>
    <row r="368" spans="1:30" s="3" customFormat="1" ht="17.25" customHeight="1">
      <c r="A368" s="460"/>
      <c r="B368" s="461"/>
      <c r="C368" s="170"/>
      <c r="D368" s="145"/>
      <c r="E368" s="145"/>
      <c r="F368" s="145"/>
      <c r="G368" s="145"/>
      <c r="H368" s="173"/>
      <c r="I368" s="171"/>
      <c r="J368" s="702"/>
      <c r="K368" s="206"/>
      <c r="L368" s="702"/>
      <c r="M368" s="643"/>
      <c r="N368" s="643"/>
      <c r="O368" s="643"/>
      <c r="P368" s="643"/>
      <c r="Q368" s="643"/>
      <c r="R368" s="643"/>
      <c r="S368" s="643"/>
      <c r="T368" s="643"/>
      <c r="U368" s="643"/>
      <c r="V368" s="643"/>
      <c r="W368" s="643"/>
      <c r="X368" s="643"/>
      <c r="Y368" s="643"/>
      <c r="Z368" s="643"/>
      <c r="AA368" s="643"/>
      <c r="AB368" s="643"/>
      <c r="AC368" s="643"/>
      <c r="AD368" s="643"/>
    </row>
    <row r="369" spans="1:12" ht="18.75">
      <c r="A369" s="175" t="s">
        <v>410</v>
      </c>
      <c r="B369" s="51"/>
      <c r="C369" s="51"/>
      <c r="D369" s="16"/>
      <c r="E369" s="16"/>
      <c r="F369" s="16"/>
      <c r="G369" s="112"/>
      <c r="H369" s="17"/>
      <c r="I369" s="692"/>
      <c r="J369" s="687"/>
      <c r="K369" s="688"/>
      <c r="L369" s="689"/>
    </row>
    <row r="370" spans="1:12" ht="15.75">
      <c r="A370" s="146"/>
      <c r="B370" s="51"/>
      <c r="C370" s="51"/>
      <c r="D370" s="16"/>
      <c r="E370" s="16"/>
      <c r="F370" s="16"/>
      <c r="G370" s="112"/>
      <c r="H370" s="106"/>
      <c r="I370" s="692"/>
      <c r="J370" s="687"/>
      <c r="K370" s="688"/>
      <c r="L370" s="689"/>
    </row>
    <row r="371" spans="1:12" ht="16.5">
      <c r="A371" s="180" t="s">
        <v>266</v>
      </c>
      <c r="B371" s="116"/>
      <c r="C371" s="181"/>
      <c r="D371" s="182"/>
      <c r="E371" s="16"/>
      <c r="F371" s="16"/>
      <c r="G371" s="106"/>
      <c r="H371" s="106">
        <f>H375+H378</f>
        <v>306594.5</v>
      </c>
      <c r="I371" s="692"/>
      <c r="J371" s="687"/>
      <c r="K371" s="688"/>
      <c r="L371" s="689"/>
    </row>
    <row r="372" spans="1:12" ht="16.5">
      <c r="A372" s="180" t="s">
        <v>39</v>
      </c>
      <c r="B372" s="116"/>
      <c r="C372" s="181"/>
      <c r="D372" s="182"/>
      <c r="E372" s="16"/>
      <c r="F372" s="16"/>
      <c r="G372" s="106"/>
      <c r="H372" s="106">
        <f>H376+H379</f>
        <v>250381.52000000002</v>
      </c>
      <c r="I372" s="692"/>
      <c r="J372" s="687"/>
      <c r="K372" s="688"/>
      <c r="L372" s="689"/>
    </row>
    <row r="373" spans="1:12" ht="16.5">
      <c r="A373" s="116" t="s">
        <v>40</v>
      </c>
      <c r="B373" s="116"/>
      <c r="C373" s="181"/>
      <c r="D373" s="182"/>
      <c r="E373" s="16"/>
      <c r="F373" s="16"/>
      <c r="G373" s="106"/>
      <c r="H373" s="106"/>
      <c r="I373" s="692"/>
      <c r="J373" s="687"/>
      <c r="K373" s="688"/>
      <c r="L373" s="689"/>
    </row>
    <row r="374" spans="1:12" ht="16.5">
      <c r="A374" s="116"/>
      <c r="B374" s="116"/>
      <c r="C374" s="181"/>
      <c r="D374" s="182"/>
      <c r="E374" s="16"/>
      <c r="F374" s="16"/>
      <c r="G374" s="106"/>
      <c r="H374" s="106"/>
      <c r="I374" s="692"/>
      <c r="J374" s="687"/>
      <c r="K374" s="688"/>
      <c r="L374" s="689"/>
    </row>
    <row r="375" spans="1:12" ht="16.5">
      <c r="A375" s="116"/>
      <c r="B375" s="116" t="s">
        <v>41</v>
      </c>
      <c r="C375" s="181"/>
      <c r="D375" s="182"/>
      <c r="E375" s="16"/>
      <c r="F375" s="16"/>
      <c r="G375" s="106"/>
      <c r="H375" s="106">
        <v>233594.5</v>
      </c>
      <c r="I375" s="692"/>
      <c r="J375" s="687"/>
      <c r="K375" s="688"/>
      <c r="L375" s="689"/>
    </row>
    <row r="376" spans="1:12" ht="16.5">
      <c r="A376" s="116"/>
      <c r="B376" s="116" t="s">
        <v>42</v>
      </c>
      <c r="C376" s="181"/>
      <c r="D376" s="182"/>
      <c r="E376" s="16"/>
      <c r="F376" s="16"/>
      <c r="G376" s="106"/>
      <c r="H376" s="106">
        <f>H375-83212.98</f>
        <v>150381.52000000002</v>
      </c>
      <c r="I376" s="692"/>
      <c r="J376" s="687"/>
      <c r="K376" s="688"/>
      <c r="L376" s="689"/>
    </row>
    <row r="377" spans="1:12" ht="16.5">
      <c r="A377" s="116"/>
      <c r="B377" s="116"/>
      <c r="C377" s="181"/>
      <c r="D377" s="182"/>
      <c r="E377" s="16"/>
      <c r="F377" s="16"/>
      <c r="G377" s="106"/>
      <c r="H377" s="106"/>
      <c r="I377" s="692"/>
      <c r="J377" s="687"/>
      <c r="K377" s="688"/>
      <c r="L377" s="689"/>
    </row>
    <row r="378" spans="1:12" ht="16.5">
      <c r="A378" s="116"/>
      <c r="B378" s="116" t="s">
        <v>58</v>
      </c>
      <c r="C378" s="181"/>
      <c r="D378" s="147"/>
      <c r="E378" s="16"/>
      <c r="F378" s="16"/>
      <c r="G378" s="106"/>
      <c r="H378" s="106">
        <v>73000</v>
      </c>
      <c r="I378" s="692"/>
      <c r="J378" s="687"/>
      <c r="K378" s="688"/>
      <c r="L378" s="689"/>
    </row>
    <row r="379" spans="1:12" ht="16.5">
      <c r="A379" s="116"/>
      <c r="B379" s="116" t="s">
        <v>42</v>
      </c>
      <c r="C379" s="181"/>
      <c r="D379" s="147"/>
      <c r="E379" s="16"/>
      <c r="F379" s="16"/>
      <c r="G379" s="106"/>
      <c r="H379" s="106">
        <f>H378+27000</f>
        <v>100000</v>
      </c>
      <c r="I379" s="692"/>
      <c r="J379" s="687"/>
      <c r="K379" s="688"/>
      <c r="L379" s="689"/>
    </row>
    <row r="380" spans="1:12" ht="16.5">
      <c r="A380" s="116"/>
      <c r="B380" s="116"/>
      <c r="C380" s="181"/>
      <c r="D380" s="147"/>
      <c r="E380" s="16"/>
      <c r="F380" s="16"/>
      <c r="G380" s="106"/>
      <c r="H380" s="106"/>
      <c r="I380" s="692"/>
      <c r="J380" s="687"/>
      <c r="K380" s="688"/>
      <c r="L380" s="689"/>
    </row>
    <row r="381" spans="1:12" ht="15.75">
      <c r="A381" s="52"/>
      <c r="B381" s="52"/>
      <c r="C381" s="174"/>
      <c r="D381" s="15"/>
      <c r="E381" s="16"/>
      <c r="F381" s="16"/>
      <c r="G381" s="106"/>
      <c r="H381" s="106"/>
      <c r="I381" s="692"/>
      <c r="J381" s="687"/>
      <c r="K381" s="688"/>
      <c r="L381" s="689"/>
    </row>
    <row r="382" spans="1:12" ht="16.5">
      <c r="A382" s="180" t="s">
        <v>43</v>
      </c>
      <c r="B382" s="116"/>
      <c r="C382" s="181"/>
      <c r="D382" s="182"/>
      <c r="E382" s="16"/>
      <c r="F382" s="16"/>
      <c r="G382" s="106"/>
      <c r="H382" s="106">
        <f>H386+H389</f>
        <v>137900.94</v>
      </c>
      <c r="I382" s="692"/>
      <c r="J382" s="712"/>
      <c r="K382" s="688"/>
      <c r="L382" s="689"/>
    </row>
    <row r="383" spans="1:12" ht="16.5">
      <c r="A383" s="180" t="s">
        <v>39</v>
      </c>
      <c r="B383" s="116"/>
      <c r="C383" s="181"/>
      <c r="D383" s="182"/>
      <c r="E383" s="16"/>
      <c r="F383" s="16"/>
      <c r="G383" s="106"/>
      <c r="H383" s="106">
        <f>H387+H390</f>
        <v>222230.25</v>
      </c>
      <c r="I383" s="692"/>
      <c r="J383" s="687"/>
      <c r="K383" s="688"/>
      <c r="L383" s="689"/>
    </row>
    <row r="384" spans="1:12" ht="16.5">
      <c r="A384" s="116" t="s">
        <v>40</v>
      </c>
      <c r="B384" s="116"/>
      <c r="C384" s="181"/>
      <c r="D384" s="182"/>
      <c r="E384" s="16"/>
      <c r="F384" s="16"/>
      <c r="G384" s="106"/>
      <c r="H384" s="106"/>
      <c r="I384" s="692"/>
      <c r="J384" s="687"/>
      <c r="K384" s="688"/>
      <c r="L384" s="689"/>
    </row>
    <row r="385" spans="1:12" ht="16.5">
      <c r="A385" s="116"/>
      <c r="B385" s="116"/>
      <c r="C385" s="181"/>
      <c r="D385" s="182"/>
      <c r="E385" s="16"/>
      <c r="F385" s="16"/>
      <c r="G385" s="106"/>
      <c r="H385" s="106"/>
      <c r="I385" s="692"/>
      <c r="J385" s="687"/>
      <c r="K385" s="688"/>
      <c r="L385" s="689"/>
    </row>
    <row r="386" spans="1:12" ht="16.5">
      <c r="A386" s="116"/>
      <c r="B386" s="116" t="s">
        <v>41</v>
      </c>
      <c r="C386" s="181"/>
      <c r="D386" s="182"/>
      <c r="E386" s="16"/>
      <c r="F386" s="16"/>
      <c r="G386" s="106"/>
      <c r="H386" s="106">
        <v>69849.15</v>
      </c>
      <c r="I386" s="692"/>
      <c r="J386" s="687"/>
      <c r="K386" s="688"/>
      <c r="L386" s="689"/>
    </row>
    <row r="387" spans="1:12" ht="16.5">
      <c r="A387" s="116"/>
      <c r="B387" s="116" t="s">
        <v>42</v>
      </c>
      <c r="C387" s="181"/>
      <c r="D387" s="182"/>
      <c r="E387" s="16"/>
      <c r="F387" s="16"/>
      <c r="G387" s="106"/>
      <c r="H387" s="106">
        <f>H386+66576.31</f>
        <v>136425.46</v>
      </c>
      <c r="I387" s="692"/>
      <c r="J387" s="687"/>
      <c r="K387" s="688"/>
      <c r="L387" s="689"/>
    </row>
    <row r="388" spans="1:12" ht="15.75">
      <c r="A388" s="52"/>
      <c r="B388" s="52"/>
      <c r="C388" s="115"/>
      <c r="D388" s="18"/>
      <c r="E388" s="16"/>
      <c r="F388" s="16"/>
      <c r="G388" s="106"/>
      <c r="H388" s="106"/>
      <c r="I388" s="692"/>
      <c r="J388" s="687"/>
      <c r="K388" s="688"/>
      <c r="L388" s="689"/>
    </row>
    <row r="389" spans="1:12" ht="16.5">
      <c r="A389" s="116"/>
      <c r="B389" s="116" t="s">
        <v>58</v>
      </c>
      <c r="C389" s="181"/>
      <c r="D389" s="147"/>
      <c r="E389" s="16"/>
      <c r="F389" s="16"/>
      <c r="G389" s="106"/>
      <c r="H389" s="106">
        <v>68051.79</v>
      </c>
      <c r="I389" s="692"/>
      <c r="J389" s="687"/>
      <c r="K389" s="688"/>
      <c r="L389" s="689"/>
    </row>
    <row r="390" spans="1:12" ht="16.5">
      <c r="A390" s="116"/>
      <c r="B390" s="116" t="s">
        <v>42</v>
      </c>
      <c r="C390" s="181"/>
      <c r="D390" s="147"/>
      <c r="E390" s="16"/>
      <c r="F390" s="16"/>
      <c r="G390" s="106"/>
      <c r="H390" s="106">
        <f>H389+17753</f>
        <v>85804.79</v>
      </c>
      <c r="I390" s="692"/>
      <c r="J390" s="687"/>
      <c r="K390" s="688"/>
      <c r="L390" s="689"/>
    </row>
    <row r="391" spans="1:12" ht="16.5">
      <c r="A391" s="116"/>
      <c r="B391" s="116"/>
      <c r="C391" s="181"/>
      <c r="D391" s="147"/>
      <c r="E391" s="16"/>
      <c r="F391" s="16"/>
      <c r="G391" s="106"/>
      <c r="H391" s="106"/>
      <c r="I391" s="692"/>
      <c r="J391" s="687"/>
      <c r="K391" s="688"/>
      <c r="L391" s="689"/>
    </row>
    <row r="392" spans="1:12" ht="16.5">
      <c r="A392" s="116"/>
      <c r="B392" s="116"/>
      <c r="C392" s="181"/>
      <c r="D392" s="147"/>
      <c r="E392" s="16"/>
      <c r="F392" s="16"/>
      <c r="G392" s="106"/>
      <c r="H392" s="106"/>
      <c r="I392" s="692"/>
      <c r="J392" s="687"/>
      <c r="K392" s="688"/>
      <c r="L392" s="689"/>
    </row>
    <row r="393" spans="1:12" ht="16.5">
      <c r="A393" s="180" t="s">
        <v>71</v>
      </c>
      <c r="B393" s="116"/>
      <c r="C393" s="181"/>
      <c r="D393" s="19"/>
      <c r="E393" s="19"/>
      <c r="F393" s="19"/>
      <c r="G393" s="106"/>
      <c r="H393" s="106">
        <f>H396+H399</f>
        <v>376224.06</v>
      </c>
      <c r="I393" s="692"/>
      <c r="J393" s="687"/>
      <c r="K393" s="688"/>
      <c r="L393" s="689"/>
    </row>
    <row r="394" spans="1:12" ht="16.5">
      <c r="A394" s="116" t="s">
        <v>39</v>
      </c>
      <c r="B394" s="116"/>
      <c r="C394" s="181"/>
      <c r="D394" s="19"/>
      <c r="E394" s="16"/>
      <c r="F394" s="16"/>
      <c r="G394" s="106"/>
      <c r="H394" s="106">
        <f>H397+H400</f>
        <v>520224.06</v>
      </c>
      <c r="I394" s="692"/>
      <c r="J394" s="687"/>
      <c r="K394" s="688"/>
      <c r="L394" s="689"/>
    </row>
    <row r="395" spans="1:12" ht="16.5">
      <c r="A395" s="116"/>
      <c r="B395" s="116" t="s">
        <v>2</v>
      </c>
      <c r="C395" s="181"/>
      <c r="D395" s="19"/>
      <c r="E395" s="16"/>
      <c r="F395" s="16"/>
      <c r="G395" s="106"/>
      <c r="H395" s="106"/>
      <c r="I395" s="692"/>
      <c r="J395" s="687"/>
      <c r="K395" s="688"/>
      <c r="L395" s="689"/>
    </row>
    <row r="396" spans="1:12" ht="16.5">
      <c r="A396" s="116"/>
      <c r="B396" s="116" t="s">
        <v>41</v>
      </c>
      <c r="C396" s="181"/>
      <c r="D396" s="182"/>
      <c r="E396" s="16"/>
      <c r="F396" s="16"/>
      <c r="G396" s="106"/>
      <c r="H396" s="106">
        <v>220000</v>
      </c>
      <c r="I396" s="692"/>
      <c r="J396" s="687"/>
      <c r="K396" s="688"/>
      <c r="L396" s="689"/>
    </row>
    <row r="397" spans="1:12" ht="16.5">
      <c r="A397" s="116"/>
      <c r="B397" s="116" t="s">
        <v>42</v>
      </c>
      <c r="C397" s="181"/>
      <c r="D397" s="182"/>
      <c r="E397" s="16"/>
      <c r="F397" s="16"/>
      <c r="G397" s="106"/>
      <c r="H397" s="106">
        <f>H396+F146</f>
        <v>291000</v>
      </c>
      <c r="I397" s="692"/>
      <c r="J397" s="687"/>
      <c r="K397" s="688"/>
      <c r="L397" s="689"/>
    </row>
    <row r="398" spans="1:12" ht="16.5">
      <c r="A398" s="116"/>
      <c r="B398" s="116"/>
      <c r="C398" s="117"/>
      <c r="D398" s="19"/>
      <c r="E398" s="16"/>
      <c r="F398" s="16"/>
      <c r="G398" s="106"/>
      <c r="H398" s="106"/>
      <c r="I398" s="692"/>
      <c r="J398" s="687"/>
      <c r="K398" s="688"/>
      <c r="L398" s="689"/>
    </row>
    <row r="399" spans="1:12" ht="16.5">
      <c r="A399" s="116"/>
      <c r="B399" s="116" t="s">
        <v>58</v>
      </c>
      <c r="C399" s="181"/>
      <c r="D399" s="19"/>
      <c r="E399" s="16"/>
      <c r="F399" s="16"/>
      <c r="G399" s="106"/>
      <c r="H399" s="106">
        <v>156224.06</v>
      </c>
      <c r="I399" s="692"/>
      <c r="J399" s="687"/>
      <c r="K399" s="688"/>
      <c r="L399" s="689"/>
    </row>
    <row r="400" spans="1:12" ht="16.5">
      <c r="A400" s="116"/>
      <c r="B400" s="116" t="s">
        <v>42</v>
      </c>
      <c r="C400" s="181"/>
      <c r="D400" s="19"/>
      <c r="E400" s="16"/>
      <c r="F400" s="16"/>
      <c r="G400" s="106"/>
      <c r="H400" s="106">
        <f>H399+F208</f>
        <v>229224.06</v>
      </c>
      <c r="I400" s="692"/>
      <c r="J400" s="687"/>
      <c r="K400" s="688"/>
      <c r="L400" s="689"/>
    </row>
    <row r="401" spans="1:12" ht="16.5">
      <c r="A401" s="116"/>
      <c r="B401" s="116"/>
      <c r="C401" s="181"/>
      <c r="D401" s="147"/>
      <c r="E401" s="16"/>
      <c r="F401" s="16"/>
      <c r="G401" s="106"/>
      <c r="H401" s="106"/>
      <c r="I401" s="692"/>
      <c r="J401" s="687"/>
      <c r="K401" s="688"/>
      <c r="L401" s="689"/>
    </row>
    <row r="402" spans="1:12" ht="16.5">
      <c r="A402" s="116"/>
      <c r="B402" s="116"/>
      <c r="C402" s="181"/>
      <c r="D402" s="147"/>
      <c r="E402" s="16"/>
      <c r="F402" s="16"/>
      <c r="G402" s="106"/>
      <c r="H402" s="106"/>
      <c r="I402" s="692"/>
      <c r="J402" s="687"/>
      <c r="K402" s="688"/>
      <c r="L402" s="689"/>
    </row>
    <row r="403" spans="1:12" ht="15.75">
      <c r="A403" s="52"/>
      <c r="B403" s="52"/>
      <c r="C403" s="115"/>
      <c r="D403" s="18"/>
      <c r="E403" s="16"/>
      <c r="F403" s="16"/>
      <c r="G403" s="106"/>
      <c r="H403" s="106"/>
      <c r="I403" s="692"/>
      <c r="J403" s="687"/>
      <c r="K403" s="688"/>
      <c r="L403" s="689"/>
    </row>
    <row r="404" spans="1:12" ht="16.5" customHeight="1">
      <c r="A404" s="72" t="s">
        <v>44</v>
      </c>
      <c r="B404" s="72"/>
      <c r="C404" s="148"/>
      <c r="D404" s="149"/>
      <c r="E404" s="149"/>
      <c r="F404" s="150"/>
      <c r="G404" s="149"/>
      <c r="H404" s="106"/>
      <c r="I404" s="667"/>
      <c r="J404" s="660"/>
      <c r="K404" s="713"/>
      <c r="L404" s="649"/>
    </row>
    <row r="405" spans="1:12" ht="16.5" customHeight="1">
      <c r="A405" s="72"/>
      <c r="B405" s="72"/>
      <c r="C405" s="148"/>
      <c r="D405" s="149"/>
      <c r="E405" s="149"/>
      <c r="F405" s="150"/>
      <c r="G405" s="149"/>
      <c r="H405" s="106"/>
      <c r="I405" s="667"/>
      <c r="J405" s="660"/>
      <c r="K405" s="713"/>
      <c r="L405" s="649"/>
    </row>
    <row r="406" spans="1:12" ht="16.5" customHeight="1">
      <c r="A406" s="72"/>
      <c r="B406" s="72"/>
      <c r="C406" s="148"/>
      <c r="D406" s="149"/>
      <c r="E406" s="149"/>
      <c r="F406" s="150"/>
      <c r="G406" s="149"/>
      <c r="H406" s="106"/>
      <c r="I406" s="667"/>
      <c r="J406" s="660"/>
      <c r="K406" s="713"/>
      <c r="L406" s="649"/>
    </row>
    <row r="407" spans="1:12" ht="18" customHeight="1">
      <c r="A407" s="151" t="s">
        <v>45</v>
      </c>
      <c r="B407" s="151"/>
      <c r="C407" s="152"/>
      <c r="D407" s="153"/>
      <c r="E407" s="153"/>
      <c r="F407" s="154"/>
      <c r="G407" s="153"/>
      <c r="H407" s="17"/>
      <c r="I407" s="667"/>
      <c r="J407" s="660"/>
      <c r="K407" s="713"/>
      <c r="L407" s="649"/>
    </row>
    <row r="408" spans="1:12" ht="18" customHeight="1">
      <c r="A408" s="151"/>
      <c r="B408" s="151"/>
      <c r="C408" s="152"/>
      <c r="D408" s="153"/>
      <c r="E408" s="153"/>
      <c r="F408" s="154"/>
      <c r="G408" s="153"/>
      <c r="H408" s="17"/>
      <c r="I408" s="667"/>
      <c r="J408" s="660"/>
      <c r="K408" s="713"/>
      <c r="L408" s="649"/>
    </row>
    <row r="409" spans="1:12" ht="16.5" customHeight="1">
      <c r="A409" s="72" t="s">
        <v>46</v>
      </c>
      <c r="B409" s="72"/>
      <c r="C409" s="148"/>
      <c r="D409" s="149"/>
      <c r="E409" s="149"/>
      <c r="F409" s="150"/>
      <c r="G409" s="149"/>
      <c r="H409" s="106"/>
      <c r="I409" s="667"/>
      <c r="J409" s="660"/>
      <c r="K409" s="713"/>
      <c r="L409" s="649"/>
    </row>
    <row r="410" spans="1:12" ht="16.5" customHeight="1">
      <c r="A410" s="72"/>
      <c r="B410" s="72"/>
      <c r="C410" s="148"/>
      <c r="D410" s="149"/>
      <c r="E410" s="149"/>
      <c r="F410" s="150"/>
      <c r="G410" s="149"/>
      <c r="H410" s="106"/>
      <c r="I410" s="667"/>
      <c r="J410" s="660"/>
      <c r="K410" s="713"/>
      <c r="L410" s="649"/>
    </row>
    <row r="411" spans="1:12" ht="18.75">
      <c r="A411" s="151"/>
      <c r="B411" s="151"/>
      <c r="C411" s="152"/>
      <c r="D411" s="153"/>
      <c r="E411" s="153"/>
      <c r="F411" s="154"/>
      <c r="G411" s="153"/>
      <c r="H411" s="17"/>
      <c r="I411" s="714"/>
      <c r="J411" s="660"/>
      <c r="K411" s="713"/>
      <c r="L411" s="650"/>
    </row>
    <row r="412" spans="1:12" ht="18.75">
      <c r="A412" s="151" t="s">
        <v>47</v>
      </c>
      <c r="B412" s="151"/>
      <c r="C412" s="152"/>
      <c r="D412" s="153"/>
      <c r="E412" s="153"/>
      <c r="F412" s="154"/>
      <c r="G412" s="153"/>
      <c r="I412" s="714"/>
      <c r="J412" s="660"/>
      <c r="K412" s="713"/>
      <c r="L412" s="650"/>
    </row>
    <row r="413" spans="1:12" ht="18.75">
      <c r="A413" s="151"/>
      <c r="B413" s="151"/>
      <c r="C413" s="152"/>
      <c r="D413" s="153"/>
      <c r="E413" s="153"/>
      <c r="F413" s="154"/>
      <c r="G413" s="153"/>
      <c r="I413" s="714"/>
      <c r="J413" s="660"/>
      <c r="K413" s="713"/>
      <c r="L413" s="650"/>
    </row>
    <row r="414" spans="1:12" ht="18.75">
      <c r="A414" s="151"/>
      <c r="B414" s="151"/>
      <c r="C414" s="152"/>
      <c r="D414" s="153"/>
      <c r="E414" s="153"/>
      <c r="F414" s="154"/>
      <c r="G414" s="153"/>
      <c r="I414" s="714"/>
      <c r="J414" s="660"/>
      <c r="K414" s="713"/>
      <c r="L414" s="650"/>
    </row>
    <row r="415" spans="1:12" ht="18.75">
      <c r="A415" s="151"/>
      <c r="B415" s="151"/>
      <c r="C415" s="152"/>
      <c r="D415" s="153"/>
      <c r="E415" s="153"/>
      <c r="F415" s="154"/>
      <c r="G415" s="153"/>
      <c r="I415" s="714"/>
      <c r="J415" s="660"/>
      <c r="K415" s="713"/>
      <c r="L415" s="650"/>
    </row>
    <row r="416" spans="1:11" ht="18.75">
      <c r="A416" s="69"/>
      <c r="B416" s="69"/>
      <c r="C416" s="70"/>
      <c r="D416" s="155"/>
      <c r="E416" s="155"/>
      <c r="F416" s="156" t="s">
        <v>48</v>
      </c>
      <c r="G416" s="155"/>
      <c r="I416" s="667"/>
      <c r="K416" s="654"/>
    </row>
    <row r="417" spans="1:11" ht="18.75">
      <c r="A417" s="69"/>
      <c r="B417" s="69"/>
      <c r="C417" s="70"/>
      <c r="D417" s="155"/>
      <c r="E417" s="155"/>
      <c r="F417" s="156" t="s">
        <v>49</v>
      </c>
      <c r="G417" s="155"/>
      <c r="I417" s="667"/>
      <c r="K417" s="654"/>
    </row>
    <row r="418" spans="1:11" ht="18.75">
      <c r="A418" s="69"/>
      <c r="B418" s="69"/>
      <c r="C418" s="70"/>
      <c r="D418" s="155"/>
      <c r="E418" s="155"/>
      <c r="F418" s="156"/>
      <c r="G418" s="155"/>
      <c r="I418" s="667"/>
      <c r="K418" s="654"/>
    </row>
    <row r="419" spans="1:11" ht="19.5">
      <c r="A419" s="69"/>
      <c r="B419" s="69"/>
      <c r="C419" s="70"/>
      <c r="D419" s="155"/>
      <c r="E419" s="155"/>
      <c r="F419" s="157" t="s">
        <v>50</v>
      </c>
      <c r="G419" s="155"/>
      <c r="I419" s="667"/>
      <c r="K419" s="654"/>
    </row>
    <row r="420" spans="1:11" ht="18.75">
      <c r="A420" s="51"/>
      <c r="B420" s="51"/>
      <c r="C420" s="51"/>
      <c r="I420" s="667"/>
      <c r="K420" s="654"/>
    </row>
    <row r="421" spans="1:11" ht="18.75">
      <c r="A421" s="51"/>
      <c r="B421" s="51"/>
      <c r="C421" s="51"/>
      <c r="I421" s="667"/>
      <c r="K421" s="654"/>
    </row>
    <row r="422" spans="1:11" ht="18.75">
      <c r="A422" s="51"/>
      <c r="B422" s="51"/>
      <c r="C422" s="51"/>
      <c r="I422" s="667"/>
      <c r="K422" s="654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workbookViewId="0" topLeftCell="A148">
      <selection activeCell="E165" sqref="E165"/>
    </sheetView>
  </sheetViews>
  <sheetFormatPr defaultColWidth="9.140625" defaultRowHeight="12.75"/>
  <cols>
    <col min="1" max="1" width="4.57421875" style="160" customWidth="1"/>
    <col min="2" max="2" width="5.140625" style="45" customWidth="1"/>
    <col min="3" max="3" width="6.57421875" style="45" customWidth="1"/>
    <col min="4" max="4" width="5.28125" style="166" customWidth="1"/>
    <col min="5" max="5" width="40.7109375" style="46" customWidth="1"/>
    <col min="6" max="6" width="16.28125" style="160" customWidth="1"/>
    <col min="7" max="7" width="13.28125" style="160" customWidth="1"/>
    <col min="8" max="8" width="15.140625" style="45" hidden="1" customWidth="1"/>
    <col min="9" max="9" width="20.8515625" style="45" customWidth="1"/>
    <col min="10" max="10" width="14.7109375" style="186" customWidth="1"/>
    <col min="11" max="11" width="9.140625" style="186" customWidth="1"/>
    <col min="12" max="12" width="32.140625" style="186" customWidth="1"/>
    <col min="13" max="15" width="9.140625" style="186" customWidth="1"/>
    <col min="16" max="16384" width="9.140625" style="45" customWidth="1"/>
  </cols>
  <sheetData>
    <row r="1" spans="1:7" ht="20.25">
      <c r="A1" s="231"/>
      <c r="B1" s="200"/>
      <c r="C1" s="200"/>
      <c r="D1" s="231"/>
      <c r="F1" s="232" t="s">
        <v>116</v>
      </c>
      <c r="G1" s="45"/>
    </row>
    <row r="2" spans="1:7" ht="18.75">
      <c r="A2" s="231"/>
      <c r="B2" s="200"/>
      <c r="C2" s="200"/>
      <c r="D2" s="231"/>
      <c r="F2" s="233" t="s">
        <v>249</v>
      </c>
      <c r="G2" s="45"/>
    </row>
    <row r="3" spans="1:7" ht="18.75">
      <c r="A3" s="231"/>
      <c r="B3" s="200"/>
      <c r="C3" s="200"/>
      <c r="D3" s="231"/>
      <c r="F3" s="233" t="s">
        <v>117</v>
      </c>
      <c r="G3" s="45"/>
    </row>
    <row r="4" spans="1:7" ht="16.5">
      <c r="A4" s="231"/>
      <c r="B4" s="200"/>
      <c r="C4" s="200"/>
      <c r="D4" s="231"/>
      <c r="F4" s="234" t="s">
        <v>250</v>
      </c>
      <c r="G4" s="45"/>
    </row>
    <row r="5" spans="1:7" ht="12.75">
      <c r="A5" s="231"/>
      <c r="B5" s="200"/>
      <c r="C5" s="200"/>
      <c r="D5" s="231"/>
      <c r="E5" s="235"/>
      <c r="F5" s="158"/>
      <c r="G5" s="45"/>
    </row>
    <row r="6" spans="1:7" ht="19.5">
      <c r="A6" s="231"/>
      <c r="B6" s="236"/>
      <c r="C6" s="237" t="s">
        <v>118</v>
      </c>
      <c r="D6" s="238"/>
      <c r="E6" s="239"/>
      <c r="F6" s="240"/>
      <c r="G6" s="240"/>
    </row>
    <row r="7" spans="1:7" ht="19.5">
      <c r="A7" s="231"/>
      <c r="B7" s="236"/>
      <c r="C7" s="237" t="s">
        <v>119</v>
      </c>
      <c r="D7" s="238"/>
      <c r="E7" s="239"/>
      <c r="F7" s="240"/>
      <c r="G7" s="241"/>
    </row>
    <row r="8" spans="1:7" ht="18.75">
      <c r="A8" s="231"/>
      <c r="B8" s="236"/>
      <c r="C8" s="242"/>
      <c r="D8" s="238"/>
      <c r="E8" s="239"/>
      <c r="F8" s="240"/>
      <c r="G8" s="240"/>
    </row>
    <row r="9" spans="1:7" ht="12.75">
      <c r="A9" s="231"/>
      <c r="B9" s="236" t="s">
        <v>3</v>
      </c>
      <c r="C9" s="243"/>
      <c r="D9" s="244"/>
      <c r="E9" s="239"/>
      <c r="F9" s="245" t="s">
        <v>120</v>
      </c>
      <c r="G9" s="245"/>
    </row>
    <row r="10" spans="1:7" ht="18.75" customHeight="1">
      <c r="A10" s="246"/>
      <c r="B10" s="247"/>
      <c r="C10" s="248"/>
      <c r="D10" s="249"/>
      <c r="E10" s="247"/>
      <c r="F10" s="250" t="s">
        <v>121</v>
      </c>
      <c r="G10" s="251"/>
    </row>
    <row r="11" spans="1:7" ht="18.75" customHeight="1">
      <c r="A11" s="252" t="s">
        <v>122</v>
      </c>
      <c r="B11" s="253" t="s">
        <v>13</v>
      </c>
      <c r="C11" s="254" t="s">
        <v>11</v>
      </c>
      <c r="D11" s="254" t="s">
        <v>6</v>
      </c>
      <c r="E11" s="253" t="s">
        <v>123</v>
      </c>
      <c r="F11" s="255"/>
      <c r="G11" s="256" t="s">
        <v>2</v>
      </c>
    </row>
    <row r="12" spans="1:10" ht="40.5" customHeight="1">
      <c r="A12" s="257"/>
      <c r="B12" s="258"/>
      <c r="C12" s="259"/>
      <c r="D12" s="260"/>
      <c r="E12" s="258"/>
      <c r="F12" s="261" t="s">
        <v>124</v>
      </c>
      <c r="G12" s="262" t="s">
        <v>125</v>
      </c>
      <c r="I12" s="263"/>
      <c r="J12" s="264"/>
    </row>
    <row r="13" spans="1:10" ht="21" customHeight="1">
      <c r="A13" s="246"/>
      <c r="B13" s="265" t="s">
        <v>126</v>
      </c>
      <c r="C13" s="266"/>
      <c r="D13" s="267"/>
      <c r="E13" s="268"/>
      <c r="F13" s="269">
        <f>F14+F20+F25+F32+F38+F64+F41+F67+F108+F113</f>
        <v>34680565.19</v>
      </c>
      <c r="G13" s="270">
        <f>G14+G20+G25+G32+G41+G67+G108</f>
        <v>6443987.12</v>
      </c>
      <c r="I13" s="271"/>
      <c r="J13" s="272"/>
    </row>
    <row r="14" spans="1:10" ht="24.75" customHeight="1">
      <c r="A14" s="273"/>
      <c r="B14" s="274">
        <v>600</v>
      </c>
      <c r="C14" s="274"/>
      <c r="D14" s="275"/>
      <c r="E14" s="276" t="s">
        <v>127</v>
      </c>
      <c r="F14" s="277">
        <f>F15</f>
        <v>2020536</v>
      </c>
      <c r="G14" s="278">
        <f>G15</f>
        <v>0</v>
      </c>
      <c r="I14" s="279"/>
      <c r="J14" s="280"/>
    </row>
    <row r="15" spans="1:7" ht="27.75" customHeight="1">
      <c r="A15" s="257"/>
      <c r="B15" s="281"/>
      <c r="C15" s="282">
        <v>60016</v>
      </c>
      <c r="D15" s="283"/>
      <c r="E15" s="284" t="s">
        <v>128</v>
      </c>
      <c r="F15" s="285">
        <f>SUM(F16:F19)</f>
        <v>2020536</v>
      </c>
      <c r="G15" s="286">
        <f>SUM(G16:G19)</f>
        <v>0</v>
      </c>
    </row>
    <row r="16" spans="1:15" s="293" customFormat="1" ht="35.25" customHeight="1">
      <c r="A16" s="273">
        <v>1</v>
      </c>
      <c r="B16" s="287"/>
      <c r="C16" s="288"/>
      <c r="D16" s="289">
        <v>6050</v>
      </c>
      <c r="E16" s="290" t="s">
        <v>129</v>
      </c>
      <c r="F16" s="636">
        <f>2267036-130000-325000</f>
        <v>1812036</v>
      </c>
      <c r="G16" s="292">
        <v>0</v>
      </c>
      <c r="I16" s="294"/>
      <c r="J16" s="295"/>
      <c r="K16" s="295"/>
      <c r="L16" s="295"/>
      <c r="M16" s="295"/>
      <c r="N16" s="295"/>
      <c r="O16" s="295"/>
    </row>
    <row r="17" spans="1:15" s="293" customFormat="1" ht="26.25" customHeight="1">
      <c r="A17" s="273">
        <v>2</v>
      </c>
      <c r="B17" s="287"/>
      <c r="C17" s="288"/>
      <c r="D17" s="289">
        <v>6050</v>
      </c>
      <c r="E17" s="290" t="s">
        <v>130</v>
      </c>
      <c r="F17" s="291">
        <f>200000-49500</f>
        <v>150500</v>
      </c>
      <c r="G17" s="292">
        <v>0</v>
      </c>
      <c r="J17" s="295"/>
      <c r="K17" s="295"/>
      <c r="L17" s="295"/>
      <c r="M17" s="295"/>
      <c r="N17" s="295"/>
      <c r="O17" s="295"/>
    </row>
    <row r="18" spans="1:15" s="293" customFormat="1" ht="35.25" customHeight="1">
      <c r="A18" s="257">
        <v>3</v>
      </c>
      <c r="B18" s="287"/>
      <c r="C18" s="288"/>
      <c r="D18" s="289">
        <v>6050</v>
      </c>
      <c r="E18" s="290" t="s">
        <v>131</v>
      </c>
      <c r="F18" s="291">
        <v>43000</v>
      </c>
      <c r="G18" s="292">
        <v>0</v>
      </c>
      <c r="J18" s="295"/>
      <c r="K18" s="295"/>
      <c r="L18" s="295"/>
      <c r="M18" s="295"/>
      <c r="N18" s="295"/>
      <c r="O18" s="295"/>
    </row>
    <row r="19" spans="1:15" s="293" customFormat="1" ht="29.25" customHeight="1">
      <c r="A19" s="257">
        <v>4</v>
      </c>
      <c r="B19" s="287"/>
      <c r="C19" s="288"/>
      <c r="D19" s="289">
        <v>6060</v>
      </c>
      <c r="E19" s="290" t="s">
        <v>132</v>
      </c>
      <c r="F19" s="291">
        <v>15000</v>
      </c>
      <c r="G19" s="292">
        <v>0</v>
      </c>
      <c r="J19" s="295"/>
      <c r="K19" s="295"/>
      <c r="L19" s="295"/>
      <c r="M19" s="295"/>
      <c r="N19" s="295"/>
      <c r="O19" s="295"/>
    </row>
    <row r="20" spans="1:7" ht="27" customHeight="1">
      <c r="A20" s="296"/>
      <c r="B20" s="274">
        <v>700</v>
      </c>
      <c r="C20" s="274"/>
      <c r="D20" s="275"/>
      <c r="E20" s="297" t="s">
        <v>133</v>
      </c>
      <c r="F20" s="298">
        <f>F21+F23</f>
        <v>2266310.8899999997</v>
      </c>
      <c r="G20" s="299">
        <f>G21+G23</f>
        <v>0</v>
      </c>
    </row>
    <row r="21" spans="1:7" ht="27" customHeight="1">
      <c r="A21" s="273"/>
      <c r="B21" s="300"/>
      <c r="C21" s="301">
        <v>70005</v>
      </c>
      <c r="D21" s="283"/>
      <c r="E21" s="284" t="s">
        <v>134</v>
      </c>
      <c r="F21" s="285">
        <f>SUM(F22:F22)</f>
        <v>735622</v>
      </c>
      <c r="G21" s="286">
        <f>SUM(G22:G22)</f>
        <v>0</v>
      </c>
    </row>
    <row r="22" spans="1:7" ht="29.25" customHeight="1">
      <c r="A22" s="273">
        <v>5</v>
      </c>
      <c r="B22" s="302"/>
      <c r="C22" s="303"/>
      <c r="D22" s="289">
        <v>6060</v>
      </c>
      <c r="E22" s="290" t="s">
        <v>135</v>
      </c>
      <c r="F22" s="304">
        <f>1118622+137000+50000-570000</f>
        <v>735622</v>
      </c>
      <c r="G22" s="305">
        <v>0</v>
      </c>
    </row>
    <row r="23" spans="1:7" ht="24.75" customHeight="1">
      <c r="A23" s="273"/>
      <c r="B23" s="306"/>
      <c r="C23" s="307">
        <v>70095</v>
      </c>
      <c r="D23" s="308"/>
      <c r="E23" s="284" t="s">
        <v>136</v>
      </c>
      <c r="F23" s="285">
        <f>SUM(F24:F24)</f>
        <v>1530688.89</v>
      </c>
      <c r="G23" s="286">
        <f>SUM(G24:G24)</f>
        <v>0</v>
      </c>
    </row>
    <row r="24" spans="1:7" ht="72.75" customHeight="1">
      <c r="A24" s="273">
        <v>6</v>
      </c>
      <c r="B24" s="306"/>
      <c r="C24" s="281"/>
      <c r="D24" s="273">
        <v>6010</v>
      </c>
      <c r="E24" s="309" t="s">
        <v>137</v>
      </c>
      <c r="F24" s="304">
        <v>1530688.89</v>
      </c>
      <c r="G24" s="305">
        <v>0</v>
      </c>
    </row>
    <row r="25" spans="1:7" ht="24.75" customHeight="1">
      <c r="A25" s="310"/>
      <c r="B25" s="274">
        <v>750</v>
      </c>
      <c r="C25" s="274"/>
      <c r="D25" s="275"/>
      <c r="E25" s="311" t="s">
        <v>138</v>
      </c>
      <c r="F25" s="312">
        <f>F26</f>
        <v>250000</v>
      </c>
      <c r="G25" s="313">
        <f>G26</f>
        <v>0</v>
      </c>
    </row>
    <row r="26" spans="1:7" ht="27" customHeight="1">
      <c r="A26" s="273"/>
      <c r="B26" s="314"/>
      <c r="C26" s="307">
        <v>75023</v>
      </c>
      <c r="D26" s="308"/>
      <c r="E26" s="315" t="s">
        <v>139</v>
      </c>
      <c r="F26" s="316">
        <f>SUM(F27:F31)</f>
        <v>250000</v>
      </c>
      <c r="G26" s="317">
        <f>SUM(G40:G40)</f>
        <v>0</v>
      </c>
    </row>
    <row r="27" spans="1:7" ht="27" customHeight="1">
      <c r="A27" s="273">
        <v>7</v>
      </c>
      <c r="B27" s="318"/>
      <c r="C27" s="306"/>
      <c r="D27" s="289">
        <v>6050</v>
      </c>
      <c r="E27" s="319" t="s">
        <v>140</v>
      </c>
      <c r="F27" s="320">
        <v>60000</v>
      </c>
      <c r="G27" s="305">
        <v>0</v>
      </c>
    </row>
    <row r="28" spans="1:7" ht="41.25" customHeight="1">
      <c r="A28" s="273">
        <v>8</v>
      </c>
      <c r="B28" s="318"/>
      <c r="C28" s="306"/>
      <c r="D28" s="289">
        <v>6050</v>
      </c>
      <c r="E28" s="319" t="s">
        <v>141</v>
      </c>
      <c r="F28" s="320">
        <v>40000</v>
      </c>
      <c r="G28" s="305"/>
    </row>
    <row r="29" spans="1:7" ht="25.5" customHeight="1">
      <c r="A29" s="273">
        <v>9</v>
      </c>
      <c r="B29" s="318"/>
      <c r="C29" s="306"/>
      <c r="D29" s="289">
        <v>6060</v>
      </c>
      <c r="E29" s="319" t="s">
        <v>142</v>
      </c>
      <c r="F29" s="320">
        <v>150000</v>
      </c>
      <c r="G29" s="305">
        <v>0</v>
      </c>
    </row>
    <row r="30" spans="1:7" ht="27" customHeight="1">
      <c r="A30" s="273"/>
      <c r="B30" s="318"/>
      <c r="C30" s="302"/>
      <c r="D30" s="289">
        <v>6060</v>
      </c>
      <c r="E30" s="309" t="s">
        <v>73</v>
      </c>
      <c r="F30" s="304">
        <v>0</v>
      </c>
      <c r="G30" s="305">
        <v>0</v>
      </c>
    </row>
    <row r="31" spans="1:7" ht="33.75" customHeight="1">
      <c r="A31" s="273"/>
      <c r="B31" s="318"/>
      <c r="C31" s="306"/>
      <c r="D31" s="289">
        <v>6060</v>
      </c>
      <c r="E31" s="319" t="s">
        <v>74</v>
      </c>
      <c r="F31" s="320">
        <v>0</v>
      </c>
      <c r="G31" s="305">
        <v>0</v>
      </c>
    </row>
    <row r="32" spans="1:7" ht="30" customHeight="1">
      <c r="A32" s="273"/>
      <c r="B32" s="274">
        <v>754</v>
      </c>
      <c r="C32" s="274"/>
      <c r="D32" s="310"/>
      <c r="E32" s="321" t="s">
        <v>143</v>
      </c>
      <c r="F32" s="298">
        <f>F33+F36</f>
        <v>43212</v>
      </c>
      <c r="G32" s="299">
        <f>G33+G36</f>
        <v>0</v>
      </c>
    </row>
    <row r="33" spans="1:7" ht="28.5" customHeight="1">
      <c r="A33" s="273"/>
      <c r="B33" s="322"/>
      <c r="C33" s="300">
        <v>75412</v>
      </c>
      <c r="D33" s="323"/>
      <c r="E33" s="324" t="s">
        <v>144</v>
      </c>
      <c r="F33" s="285">
        <f>F34+F35</f>
        <v>24212</v>
      </c>
      <c r="G33" s="286">
        <f>G34</f>
        <v>0</v>
      </c>
    </row>
    <row r="34" spans="1:7" ht="26.25" customHeight="1">
      <c r="A34" s="273">
        <v>10</v>
      </c>
      <c r="B34" s="325"/>
      <c r="C34" s="326"/>
      <c r="D34" s="289">
        <v>6060</v>
      </c>
      <c r="E34" s="290" t="s">
        <v>145</v>
      </c>
      <c r="F34" s="304">
        <f>6000-1788</f>
        <v>4212</v>
      </c>
      <c r="G34" s="305">
        <v>0</v>
      </c>
    </row>
    <row r="35" spans="1:7" ht="33.75" customHeight="1">
      <c r="A35" s="273">
        <v>11</v>
      </c>
      <c r="B35" s="325"/>
      <c r="C35" s="302"/>
      <c r="D35" s="273">
        <v>6230</v>
      </c>
      <c r="E35" s="327" t="s">
        <v>146</v>
      </c>
      <c r="F35" s="328">
        <v>20000</v>
      </c>
      <c r="G35" s="329">
        <v>0</v>
      </c>
    </row>
    <row r="36" spans="1:7" ht="26.25" customHeight="1">
      <c r="A36" s="273"/>
      <c r="B36" s="322"/>
      <c r="C36" s="307">
        <v>75414</v>
      </c>
      <c r="D36" s="323"/>
      <c r="E36" s="324" t="s">
        <v>147</v>
      </c>
      <c r="F36" s="316">
        <f>SUM(F37)</f>
        <v>19000</v>
      </c>
      <c r="G36" s="317">
        <f>SUM(G37)</f>
        <v>0</v>
      </c>
    </row>
    <row r="37" spans="1:7" ht="29.25" customHeight="1">
      <c r="A37" s="273">
        <v>12</v>
      </c>
      <c r="B37" s="302"/>
      <c r="C37" s="330"/>
      <c r="D37" s="331">
        <v>6060</v>
      </c>
      <c r="E37" s="290" t="s">
        <v>145</v>
      </c>
      <c r="F37" s="291">
        <v>19000</v>
      </c>
      <c r="G37" s="292">
        <v>0</v>
      </c>
    </row>
    <row r="38" spans="1:7" ht="25.5" customHeight="1">
      <c r="A38" s="273"/>
      <c r="B38" s="274">
        <v>758</v>
      </c>
      <c r="C38" s="332"/>
      <c r="D38" s="275"/>
      <c r="E38" s="297" t="s">
        <v>148</v>
      </c>
      <c r="F38" s="298">
        <f>F39</f>
        <v>291000</v>
      </c>
      <c r="G38" s="299">
        <f>G39</f>
        <v>0</v>
      </c>
    </row>
    <row r="39" spans="1:7" ht="27.75" customHeight="1">
      <c r="A39" s="273"/>
      <c r="B39" s="333"/>
      <c r="C39" s="307">
        <v>75818</v>
      </c>
      <c r="D39" s="283"/>
      <c r="E39" s="315" t="s">
        <v>149</v>
      </c>
      <c r="F39" s="316">
        <f>F40</f>
        <v>291000</v>
      </c>
      <c r="G39" s="317">
        <f>G40</f>
        <v>0</v>
      </c>
    </row>
    <row r="40" spans="1:7" ht="33.75" customHeight="1">
      <c r="A40" s="273"/>
      <c r="B40" s="325"/>
      <c r="C40" s="334"/>
      <c r="D40" s="289">
        <v>6800</v>
      </c>
      <c r="E40" s="335" t="s">
        <v>14</v>
      </c>
      <c r="F40" s="468">
        <f>800000-40000-10000-250000-130000-70000-80000+105000-34000</f>
        <v>291000</v>
      </c>
      <c r="G40" s="292">
        <f>500000-500000</f>
        <v>0</v>
      </c>
    </row>
    <row r="41" spans="1:7" ht="24.75" customHeight="1">
      <c r="A41" s="257"/>
      <c r="B41" s="274">
        <v>801</v>
      </c>
      <c r="C41" s="330"/>
      <c r="D41" s="331"/>
      <c r="E41" s="336" t="s">
        <v>150</v>
      </c>
      <c r="F41" s="312">
        <f>F57+F49+F42+F59</f>
        <v>2198860</v>
      </c>
      <c r="G41" s="313">
        <f>G57+G42+G59</f>
        <v>0</v>
      </c>
    </row>
    <row r="42" spans="1:7" ht="24.75" customHeight="1">
      <c r="A42" s="257"/>
      <c r="B42" s="325"/>
      <c r="C42" s="300">
        <v>80101</v>
      </c>
      <c r="D42" s="308"/>
      <c r="E42" s="315" t="s">
        <v>151</v>
      </c>
      <c r="F42" s="316">
        <f>SUM(F43:F48)</f>
        <v>967260</v>
      </c>
      <c r="G42" s="317">
        <f>G43</f>
        <v>0</v>
      </c>
    </row>
    <row r="43" spans="1:7" ht="27.75" customHeight="1">
      <c r="A43" s="257">
        <v>13</v>
      </c>
      <c r="B43" s="325"/>
      <c r="C43" s="326"/>
      <c r="D43" s="289">
        <v>6050</v>
      </c>
      <c r="E43" s="335" t="s">
        <v>152</v>
      </c>
      <c r="F43" s="328">
        <v>800000</v>
      </c>
      <c r="G43" s="329">
        <v>0</v>
      </c>
    </row>
    <row r="44" spans="1:7" ht="29.25" customHeight="1">
      <c r="A44" s="257">
        <v>14</v>
      </c>
      <c r="B44" s="325"/>
      <c r="C44" s="302"/>
      <c r="D44" s="289">
        <v>6050</v>
      </c>
      <c r="E44" s="335" t="s">
        <v>153</v>
      </c>
      <c r="F44" s="328">
        <v>9000</v>
      </c>
      <c r="G44" s="329">
        <v>0</v>
      </c>
    </row>
    <row r="45" spans="1:7" ht="30.75" customHeight="1">
      <c r="A45" s="257">
        <v>15</v>
      </c>
      <c r="B45" s="325"/>
      <c r="C45" s="302"/>
      <c r="D45" s="289">
        <v>6050</v>
      </c>
      <c r="E45" s="335" t="s">
        <v>154</v>
      </c>
      <c r="F45" s="328">
        <v>6000</v>
      </c>
      <c r="G45" s="329">
        <v>0</v>
      </c>
    </row>
    <row r="46" spans="1:7" ht="30.75" customHeight="1">
      <c r="A46" s="257">
        <v>16</v>
      </c>
      <c r="B46" s="325"/>
      <c r="C46" s="302"/>
      <c r="D46" s="289">
        <v>6050</v>
      </c>
      <c r="E46" s="335" t="s">
        <v>155</v>
      </c>
      <c r="F46" s="328">
        <v>140000</v>
      </c>
      <c r="G46" s="329"/>
    </row>
    <row r="47" spans="1:7" ht="30.75" customHeight="1">
      <c r="A47" s="257">
        <v>17</v>
      </c>
      <c r="B47" s="325"/>
      <c r="C47" s="302"/>
      <c r="D47" s="289">
        <v>6060</v>
      </c>
      <c r="E47" s="335" t="s">
        <v>156</v>
      </c>
      <c r="F47" s="328">
        <v>5760</v>
      </c>
      <c r="G47" s="329"/>
    </row>
    <row r="48" spans="1:7" ht="24.75" customHeight="1">
      <c r="A48" s="257">
        <v>18</v>
      </c>
      <c r="B48" s="325"/>
      <c r="C48" s="334"/>
      <c r="D48" s="289">
        <v>6060</v>
      </c>
      <c r="E48" s="335" t="s">
        <v>157</v>
      </c>
      <c r="F48" s="328">
        <v>6500</v>
      </c>
      <c r="G48" s="329">
        <v>0</v>
      </c>
    </row>
    <row r="49" spans="1:7" ht="24.75" customHeight="1">
      <c r="A49" s="257"/>
      <c r="B49" s="325"/>
      <c r="C49" s="306">
        <v>80104</v>
      </c>
      <c r="D49" s="283"/>
      <c r="E49" s="284" t="s">
        <v>158</v>
      </c>
      <c r="F49" s="316">
        <f>SUM(F50:F56)</f>
        <v>52300</v>
      </c>
      <c r="G49" s="317">
        <f>SUM(G51:G56)</f>
        <v>0</v>
      </c>
    </row>
    <row r="50" spans="1:15" s="338" customFormat="1" ht="35.25" customHeight="1">
      <c r="A50" s="257">
        <v>19</v>
      </c>
      <c r="B50" s="325"/>
      <c r="C50" s="326"/>
      <c r="D50" s="289">
        <v>6050</v>
      </c>
      <c r="E50" s="337" t="s">
        <v>159</v>
      </c>
      <c r="F50" s="328">
        <v>9300</v>
      </c>
      <c r="G50" s="329"/>
      <c r="J50" s="339"/>
      <c r="K50" s="339"/>
      <c r="L50" s="339"/>
      <c r="M50" s="339"/>
      <c r="N50" s="339"/>
      <c r="O50" s="339"/>
    </row>
    <row r="51" spans="1:7" ht="24.75" customHeight="1">
      <c r="A51" s="257">
        <v>20</v>
      </c>
      <c r="B51" s="325"/>
      <c r="C51" s="302"/>
      <c r="D51" s="289">
        <v>6060</v>
      </c>
      <c r="E51" s="335" t="s">
        <v>160</v>
      </c>
      <c r="F51" s="328">
        <v>5000</v>
      </c>
      <c r="G51" s="329">
        <v>0</v>
      </c>
    </row>
    <row r="52" spans="1:7" ht="28.5" customHeight="1">
      <c r="A52" s="257">
        <v>21</v>
      </c>
      <c r="B52" s="325"/>
      <c r="C52" s="302"/>
      <c r="D52" s="289">
        <v>6060</v>
      </c>
      <c r="E52" s="335" t="s">
        <v>161</v>
      </c>
      <c r="F52" s="328">
        <v>5000</v>
      </c>
      <c r="G52" s="329">
        <v>0</v>
      </c>
    </row>
    <row r="53" spans="1:7" ht="24.75" customHeight="1">
      <c r="A53" s="257">
        <v>22</v>
      </c>
      <c r="B53" s="325"/>
      <c r="C53" s="302"/>
      <c r="D53" s="289">
        <v>6060</v>
      </c>
      <c r="E53" s="335" t="s">
        <v>162</v>
      </c>
      <c r="F53" s="328">
        <v>8000</v>
      </c>
      <c r="G53" s="329">
        <v>0</v>
      </c>
    </row>
    <row r="54" spans="1:7" ht="29.25" customHeight="1">
      <c r="A54" s="257">
        <v>23</v>
      </c>
      <c r="B54" s="325"/>
      <c r="C54" s="302"/>
      <c r="D54" s="289">
        <v>6060</v>
      </c>
      <c r="E54" s="335" t="s">
        <v>163</v>
      </c>
      <c r="F54" s="328">
        <v>8000</v>
      </c>
      <c r="G54" s="329">
        <v>0</v>
      </c>
    </row>
    <row r="55" spans="1:7" ht="29.25" customHeight="1">
      <c r="A55" s="257">
        <v>24</v>
      </c>
      <c r="B55" s="325"/>
      <c r="C55" s="302"/>
      <c r="D55" s="289">
        <v>6060</v>
      </c>
      <c r="E55" s="335" t="s">
        <v>164</v>
      </c>
      <c r="F55" s="328">
        <v>9000</v>
      </c>
      <c r="G55" s="329">
        <v>0</v>
      </c>
    </row>
    <row r="56" spans="1:7" ht="30.75" customHeight="1">
      <c r="A56" s="257">
        <v>25</v>
      </c>
      <c r="B56" s="325"/>
      <c r="C56" s="334"/>
      <c r="D56" s="289">
        <v>6060</v>
      </c>
      <c r="E56" s="335" t="s">
        <v>165</v>
      </c>
      <c r="F56" s="328">
        <v>8000</v>
      </c>
      <c r="G56" s="329">
        <v>0</v>
      </c>
    </row>
    <row r="57" spans="1:7" ht="25.5" customHeight="1">
      <c r="A57" s="273"/>
      <c r="B57" s="325"/>
      <c r="C57" s="282">
        <v>80110</v>
      </c>
      <c r="D57" s="283"/>
      <c r="E57" s="284" t="s">
        <v>166</v>
      </c>
      <c r="F57" s="285">
        <f>F58</f>
        <v>1158000</v>
      </c>
      <c r="G57" s="286">
        <f>G58</f>
        <v>0</v>
      </c>
    </row>
    <row r="58" spans="1:7" ht="24" customHeight="1">
      <c r="A58" s="273">
        <v>26</v>
      </c>
      <c r="B58" s="325"/>
      <c r="C58" s="302"/>
      <c r="D58" s="340">
        <v>6050</v>
      </c>
      <c r="E58" s="309" t="s">
        <v>167</v>
      </c>
      <c r="F58" s="304">
        <f>1240000-82000</f>
        <v>1158000</v>
      </c>
      <c r="G58" s="305">
        <v>0</v>
      </c>
    </row>
    <row r="59" spans="1:7" ht="27" customHeight="1">
      <c r="A59" s="273"/>
      <c r="B59" s="325"/>
      <c r="C59" s="300">
        <v>80148</v>
      </c>
      <c r="D59" s="283"/>
      <c r="E59" s="284" t="s">
        <v>168</v>
      </c>
      <c r="F59" s="285">
        <f>SUM(F60:F63)</f>
        <v>21300</v>
      </c>
      <c r="G59" s="286">
        <f>SUM(G60:G63)</f>
        <v>0</v>
      </c>
    </row>
    <row r="60" spans="1:7" ht="22.5" customHeight="1">
      <c r="A60" s="273">
        <v>27</v>
      </c>
      <c r="B60" s="325"/>
      <c r="C60" s="300"/>
      <c r="D60" s="289">
        <v>6060</v>
      </c>
      <c r="E60" s="290" t="s">
        <v>169</v>
      </c>
      <c r="F60" s="304">
        <v>4300</v>
      </c>
      <c r="G60" s="305">
        <v>0</v>
      </c>
    </row>
    <row r="61" spans="1:7" ht="24" customHeight="1">
      <c r="A61" s="273">
        <v>28</v>
      </c>
      <c r="B61" s="325"/>
      <c r="C61" s="306"/>
      <c r="D61" s="289">
        <v>6060</v>
      </c>
      <c r="E61" s="290" t="s">
        <v>170</v>
      </c>
      <c r="F61" s="304">
        <v>7000</v>
      </c>
      <c r="G61" s="305">
        <v>0</v>
      </c>
    </row>
    <row r="62" spans="1:7" ht="21" customHeight="1">
      <c r="A62" s="273">
        <v>29</v>
      </c>
      <c r="B62" s="325"/>
      <c r="C62" s="302"/>
      <c r="D62" s="341">
        <v>6060</v>
      </c>
      <c r="E62" s="290" t="s">
        <v>171</v>
      </c>
      <c r="F62" s="304">
        <v>5500</v>
      </c>
      <c r="G62" s="305">
        <v>0</v>
      </c>
    </row>
    <row r="63" spans="1:7" ht="24.75" customHeight="1">
      <c r="A63" s="273">
        <v>30</v>
      </c>
      <c r="B63" s="325"/>
      <c r="C63" s="334"/>
      <c r="D63" s="341">
        <v>6060</v>
      </c>
      <c r="E63" s="290" t="s">
        <v>172</v>
      </c>
      <c r="F63" s="304">
        <v>4500</v>
      </c>
      <c r="G63" s="305">
        <v>0</v>
      </c>
    </row>
    <row r="64" spans="1:7" ht="29.25" customHeight="1">
      <c r="A64" s="273"/>
      <c r="B64" s="332">
        <v>853</v>
      </c>
      <c r="C64" s="334"/>
      <c r="D64" s="341"/>
      <c r="E64" s="297" t="s">
        <v>173</v>
      </c>
      <c r="F64" s="298">
        <f>F65</f>
        <v>251002</v>
      </c>
      <c r="G64" s="299">
        <f>G65</f>
        <v>0</v>
      </c>
    </row>
    <row r="65" spans="1:7" ht="29.25" customHeight="1">
      <c r="A65" s="331"/>
      <c r="B65" s="332"/>
      <c r="C65" s="301">
        <v>85395</v>
      </c>
      <c r="D65" s="342"/>
      <c r="E65" s="284" t="s">
        <v>174</v>
      </c>
      <c r="F65" s="285">
        <f>F66</f>
        <v>251002</v>
      </c>
      <c r="G65" s="286">
        <f>G66</f>
        <v>0</v>
      </c>
    </row>
    <row r="66" spans="1:7" ht="30" customHeight="1">
      <c r="A66" s="246">
        <v>31</v>
      </c>
      <c r="B66" s="343"/>
      <c r="C66" s="281"/>
      <c r="D66" s="273">
        <v>6010</v>
      </c>
      <c r="E66" s="309" t="s">
        <v>175</v>
      </c>
      <c r="F66" s="636">
        <f>250000+1002</f>
        <v>251002</v>
      </c>
      <c r="G66" s="292">
        <v>0</v>
      </c>
    </row>
    <row r="67" spans="1:7" ht="30" customHeight="1">
      <c r="A67" s="310"/>
      <c r="B67" s="274">
        <v>900</v>
      </c>
      <c r="C67" s="274"/>
      <c r="D67" s="275"/>
      <c r="E67" s="297" t="s">
        <v>176</v>
      </c>
      <c r="F67" s="298">
        <f>F68+F73+F71+F76</f>
        <v>26418644.299999997</v>
      </c>
      <c r="G67" s="299">
        <f>G68+G73+G71+G76</f>
        <v>5993987.12</v>
      </c>
    </row>
    <row r="68" spans="1:7" ht="27" customHeight="1">
      <c r="A68" s="310"/>
      <c r="B68" s="343"/>
      <c r="C68" s="306">
        <v>90002</v>
      </c>
      <c r="D68" s="308"/>
      <c r="E68" s="284" t="s">
        <v>177</v>
      </c>
      <c r="F68" s="285">
        <f>SUM(F69:F70)</f>
        <v>42000</v>
      </c>
      <c r="G68" s="286">
        <f>SUM(G69:G70)</f>
        <v>42000</v>
      </c>
    </row>
    <row r="69" spans="1:7" ht="21" customHeight="1">
      <c r="A69" s="732">
        <v>32</v>
      </c>
      <c r="B69" s="343"/>
      <c r="C69" s="332"/>
      <c r="D69" s="289">
        <v>6220</v>
      </c>
      <c r="E69" s="734" t="s">
        <v>178</v>
      </c>
      <c r="F69" s="345">
        <v>12000</v>
      </c>
      <c r="G69" s="346">
        <v>12000</v>
      </c>
    </row>
    <row r="70" spans="1:7" ht="18" customHeight="1">
      <c r="A70" s="733"/>
      <c r="B70" s="343"/>
      <c r="C70" s="347"/>
      <c r="D70" s="289">
        <v>6230</v>
      </c>
      <c r="E70" s="735"/>
      <c r="F70" s="345">
        <v>30000</v>
      </c>
      <c r="G70" s="346">
        <v>30000</v>
      </c>
    </row>
    <row r="71" spans="1:15" s="352" customFormat="1" ht="21.75" customHeight="1">
      <c r="A71" s="348"/>
      <c r="B71" s="306"/>
      <c r="C71" s="307">
        <v>90013</v>
      </c>
      <c r="D71" s="283"/>
      <c r="E71" s="349" t="s">
        <v>420</v>
      </c>
      <c r="F71" s="350">
        <f>F72</f>
        <v>58000</v>
      </c>
      <c r="G71" s="351">
        <f>G72</f>
        <v>0</v>
      </c>
      <c r="J71" s="353"/>
      <c r="K71" s="353"/>
      <c r="L71" s="353"/>
      <c r="M71" s="353"/>
      <c r="N71" s="353"/>
      <c r="O71" s="353"/>
    </row>
    <row r="72" spans="1:7" ht="36" customHeight="1">
      <c r="A72" s="257">
        <v>33</v>
      </c>
      <c r="B72" s="343"/>
      <c r="C72" s="343"/>
      <c r="D72" s="289">
        <v>6050</v>
      </c>
      <c r="E72" s="354" t="s">
        <v>179</v>
      </c>
      <c r="F72" s="345">
        <v>58000</v>
      </c>
      <c r="G72" s="346"/>
    </row>
    <row r="73" spans="1:7" ht="27.75" customHeight="1">
      <c r="A73" s="310"/>
      <c r="B73" s="343"/>
      <c r="C73" s="300">
        <v>90015</v>
      </c>
      <c r="D73" s="308"/>
      <c r="E73" s="284" t="s">
        <v>180</v>
      </c>
      <c r="F73" s="355">
        <f>F74+F75</f>
        <v>20000</v>
      </c>
      <c r="G73" s="286">
        <f>G75</f>
        <v>0</v>
      </c>
    </row>
    <row r="74" spans="1:15" s="338" customFormat="1" ht="27.75" customHeight="1">
      <c r="A74" s="273">
        <v>34</v>
      </c>
      <c r="B74" s="325"/>
      <c r="C74" s="326"/>
      <c r="D74" s="289">
        <v>6050</v>
      </c>
      <c r="E74" s="290" t="s">
        <v>181</v>
      </c>
      <c r="F74" s="304">
        <v>10000</v>
      </c>
      <c r="G74" s="305">
        <v>0</v>
      </c>
      <c r="J74" s="339"/>
      <c r="K74" s="339"/>
      <c r="L74" s="339"/>
      <c r="M74" s="339"/>
      <c r="N74" s="339"/>
      <c r="O74" s="339"/>
    </row>
    <row r="75" spans="1:7" ht="33" customHeight="1">
      <c r="A75" s="273">
        <v>35</v>
      </c>
      <c r="B75" s="325"/>
      <c r="C75" s="347"/>
      <c r="D75" s="289">
        <v>6050</v>
      </c>
      <c r="E75" s="356" t="s">
        <v>182</v>
      </c>
      <c r="F75" s="345">
        <v>10000</v>
      </c>
      <c r="G75" s="346">
        <v>0</v>
      </c>
    </row>
    <row r="76" spans="1:7" ht="26.25" customHeight="1">
      <c r="A76" s="273"/>
      <c r="B76" s="306"/>
      <c r="C76" s="282">
        <v>90095</v>
      </c>
      <c r="D76" s="308"/>
      <c r="E76" s="284" t="s">
        <v>136</v>
      </c>
      <c r="F76" s="285">
        <f>SUM(F77:F107)</f>
        <v>26298644.299999997</v>
      </c>
      <c r="G76" s="286">
        <f>SUM(G77:G107)</f>
        <v>5951987.12</v>
      </c>
    </row>
    <row r="77" spans="1:15" s="338" customFormat="1" ht="42.75" customHeight="1">
      <c r="A77" s="246">
        <v>36</v>
      </c>
      <c r="B77" s="357"/>
      <c r="C77" s="302"/>
      <c r="D77" s="289">
        <v>6010</v>
      </c>
      <c r="E77" s="290" t="s">
        <v>183</v>
      </c>
      <c r="F77" s="304">
        <v>20000</v>
      </c>
      <c r="G77" s="305">
        <v>20000</v>
      </c>
      <c r="J77" s="339"/>
      <c r="K77" s="339"/>
      <c r="L77" s="339"/>
      <c r="M77" s="339"/>
      <c r="N77" s="339"/>
      <c r="O77" s="339"/>
    </row>
    <row r="78" spans="1:15" s="338" customFormat="1" ht="42.75" customHeight="1">
      <c r="A78" s="246">
        <v>37</v>
      </c>
      <c r="B78" s="357"/>
      <c r="C78" s="302"/>
      <c r="D78" s="289">
        <v>6010</v>
      </c>
      <c r="E78" s="319" t="s">
        <v>184</v>
      </c>
      <c r="F78" s="304">
        <v>70000</v>
      </c>
      <c r="G78" s="305">
        <v>70000</v>
      </c>
      <c r="J78" s="339"/>
      <c r="K78" s="339"/>
      <c r="L78" s="339"/>
      <c r="M78" s="339"/>
      <c r="N78" s="339"/>
      <c r="O78" s="339"/>
    </row>
    <row r="79" spans="1:15" s="338" customFormat="1" ht="33.75" customHeight="1">
      <c r="A79" s="246">
        <v>38</v>
      </c>
      <c r="B79" s="357"/>
      <c r="C79" s="302"/>
      <c r="D79" s="331">
        <v>6010</v>
      </c>
      <c r="E79" s="290" t="s">
        <v>185</v>
      </c>
      <c r="F79" s="304">
        <v>3470000</v>
      </c>
      <c r="G79" s="305">
        <v>3470000</v>
      </c>
      <c r="J79" s="339"/>
      <c r="K79" s="339"/>
      <c r="L79" s="339"/>
      <c r="M79" s="339"/>
      <c r="N79" s="339"/>
      <c r="O79" s="339"/>
    </row>
    <row r="80" spans="1:15" s="338" customFormat="1" ht="36" customHeight="1">
      <c r="A80" s="246">
        <v>39</v>
      </c>
      <c r="B80" s="357"/>
      <c r="C80" s="302"/>
      <c r="D80" s="289">
        <v>6010</v>
      </c>
      <c r="E80" s="290" t="s">
        <v>186</v>
      </c>
      <c r="F80" s="304">
        <v>350000</v>
      </c>
      <c r="G80" s="305">
        <v>350000</v>
      </c>
      <c r="J80" s="339"/>
      <c r="K80" s="339"/>
      <c r="L80" s="339"/>
      <c r="M80" s="339"/>
      <c r="N80" s="339"/>
      <c r="O80" s="339"/>
    </row>
    <row r="81" spans="1:15" s="338" customFormat="1" ht="58.5" customHeight="1">
      <c r="A81" s="246">
        <v>40</v>
      </c>
      <c r="B81" s="357"/>
      <c r="C81" s="302"/>
      <c r="D81" s="289">
        <v>6010</v>
      </c>
      <c r="E81" s="358" t="s">
        <v>187</v>
      </c>
      <c r="F81" s="304">
        <v>10000</v>
      </c>
      <c r="G81" s="305"/>
      <c r="J81" s="359"/>
      <c r="K81" s="339"/>
      <c r="L81" s="339"/>
      <c r="M81" s="339"/>
      <c r="N81" s="339"/>
      <c r="O81" s="339"/>
    </row>
    <row r="82" spans="1:15" s="338" customFormat="1" ht="54.75" customHeight="1">
      <c r="A82" s="246">
        <v>41</v>
      </c>
      <c r="B82" s="357"/>
      <c r="C82" s="302"/>
      <c r="D82" s="289">
        <v>6010</v>
      </c>
      <c r="E82" s="358" t="s">
        <v>188</v>
      </c>
      <c r="F82" s="304">
        <v>16000</v>
      </c>
      <c r="G82" s="305"/>
      <c r="J82" s="339"/>
      <c r="K82" s="339"/>
      <c r="L82" s="339"/>
      <c r="M82" s="339"/>
      <c r="N82" s="339"/>
      <c r="O82" s="339"/>
    </row>
    <row r="83" spans="1:15" s="338" customFormat="1" ht="42.75" customHeight="1">
      <c r="A83" s="246">
        <v>42</v>
      </c>
      <c r="B83" s="357"/>
      <c r="C83" s="302"/>
      <c r="D83" s="289">
        <v>6010</v>
      </c>
      <c r="E83" s="358" t="s">
        <v>189</v>
      </c>
      <c r="F83" s="304">
        <v>18000</v>
      </c>
      <c r="G83" s="305"/>
      <c r="J83" s="339"/>
      <c r="K83" s="339"/>
      <c r="L83" s="339"/>
      <c r="M83" s="339"/>
      <c r="N83" s="339"/>
      <c r="O83" s="339"/>
    </row>
    <row r="84" spans="1:15" s="338" customFormat="1" ht="42.75" customHeight="1">
      <c r="A84" s="246">
        <v>43</v>
      </c>
      <c r="B84" s="357"/>
      <c r="C84" s="302"/>
      <c r="D84" s="289">
        <v>6010</v>
      </c>
      <c r="E84" s="358" t="s">
        <v>190</v>
      </c>
      <c r="F84" s="304">
        <v>36000</v>
      </c>
      <c r="G84" s="305"/>
      <c r="J84" s="339"/>
      <c r="K84" s="339"/>
      <c r="L84" s="339"/>
      <c r="M84" s="339"/>
      <c r="N84" s="339"/>
      <c r="O84" s="339"/>
    </row>
    <row r="85" spans="1:15" s="338" customFormat="1" ht="42.75" customHeight="1">
      <c r="A85" s="246">
        <v>44</v>
      </c>
      <c r="B85" s="357"/>
      <c r="C85" s="302"/>
      <c r="D85" s="289">
        <v>6010</v>
      </c>
      <c r="E85" s="358" t="s">
        <v>191</v>
      </c>
      <c r="F85" s="304">
        <v>30000</v>
      </c>
      <c r="G85" s="305"/>
      <c r="J85" s="339"/>
      <c r="K85" s="339"/>
      <c r="L85" s="339"/>
      <c r="M85" s="339"/>
      <c r="N85" s="339"/>
      <c r="O85" s="339"/>
    </row>
    <row r="86" spans="1:15" s="338" customFormat="1" ht="42.75" customHeight="1">
      <c r="A86" s="246">
        <v>45</v>
      </c>
      <c r="B86" s="357"/>
      <c r="C86" s="302"/>
      <c r="D86" s="289">
        <v>6010</v>
      </c>
      <c r="E86" s="358" t="s">
        <v>192</v>
      </c>
      <c r="F86" s="304">
        <v>70000</v>
      </c>
      <c r="G86" s="305"/>
      <c r="J86" s="339"/>
      <c r="K86" s="339"/>
      <c r="L86" s="339"/>
      <c r="M86" s="339"/>
      <c r="N86" s="339"/>
      <c r="O86" s="339"/>
    </row>
    <row r="87" spans="1:15" s="338" customFormat="1" ht="42.75" customHeight="1">
      <c r="A87" s="246">
        <v>46</v>
      </c>
      <c r="B87" s="357"/>
      <c r="C87" s="302"/>
      <c r="D87" s="289">
        <v>6010</v>
      </c>
      <c r="E87" s="358" t="s">
        <v>193</v>
      </c>
      <c r="F87" s="304">
        <v>40000</v>
      </c>
      <c r="G87" s="305"/>
      <c r="J87" s="339"/>
      <c r="K87" s="339"/>
      <c r="L87" s="339"/>
      <c r="M87" s="339"/>
      <c r="N87" s="339"/>
      <c r="O87" s="339"/>
    </row>
    <row r="88" spans="1:15" s="338" customFormat="1" ht="38.25" customHeight="1">
      <c r="A88" s="246">
        <v>47</v>
      </c>
      <c r="B88" s="357"/>
      <c r="C88" s="302"/>
      <c r="D88" s="289">
        <v>6010</v>
      </c>
      <c r="E88" s="358" t="s">
        <v>194</v>
      </c>
      <c r="F88" s="304">
        <v>10000</v>
      </c>
      <c r="G88" s="305"/>
      <c r="J88" s="339"/>
      <c r="K88" s="339"/>
      <c r="L88" s="339"/>
      <c r="M88" s="339"/>
      <c r="N88" s="339"/>
      <c r="O88" s="339"/>
    </row>
    <row r="89" spans="1:15" s="338" customFormat="1" ht="36.75" customHeight="1">
      <c r="A89" s="246">
        <v>48</v>
      </c>
      <c r="B89" s="357"/>
      <c r="C89" s="302"/>
      <c r="D89" s="289">
        <v>6010</v>
      </c>
      <c r="E89" s="358" t="s">
        <v>195</v>
      </c>
      <c r="F89" s="304">
        <v>30000</v>
      </c>
      <c r="G89" s="305"/>
      <c r="J89" s="339"/>
      <c r="K89" s="339"/>
      <c r="L89" s="339"/>
      <c r="M89" s="339"/>
      <c r="N89" s="339"/>
      <c r="O89" s="339"/>
    </row>
    <row r="90" spans="1:15" s="338" customFormat="1" ht="36.75" customHeight="1">
      <c r="A90" s="246"/>
      <c r="B90" s="357"/>
      <c r="C90" s="302"/>
      <c r="D90" s="473">
        <v>6010</v>
      </c>
      <c r="E90" s="474" t="s">
        <v>421</v>
      </c>
      <c r="F90" s="475">
        <v>10000</v>
      </c>
      <c r="G90" s="305"/>
      <c r="J90" s="339"/>
      <c r="K90" s="339"/>
      <c r="L90" s="339"/>
      <c r="M90" s="339"/>
      <c r="N90" s="339"/>
      <c r="O90" s="339"/>
    </row>
    <row r="91" spans="1:15" s="338" customFormat="1" ht="36.75" customHeight="1">
      <c r="A91" s="246"/>
      <c r="B91" s="357"/>
      <c r="C91" s="302"/>
      <c r="D91" s="473">
        <v>6010</v>
      </c>
      <c r="E91" s="474" t="s">
        <v>422</v>
      </c>
      <c r="F91" s="475">
        <v>170880</v>
      </c>
      <c r="G91" s="305"/>
      <c r="J91" s="339"/>
      <c r="K91" s="339"/>
      <c r="L91" s="339"/>
      <c r="M91" s="339"/>
      <c r="N91" s="339"/>
      <c r="O91" s="339"/>
    </row>
    <row r="92" spans="1:15" s="338" customFormat="1" ht="37.5" customHeight="1">
      <c r="A92" s="246">
        <v>49</v>
      </c>
      <c r="B92" s="357"/>
      <c r="C92" s="302"/>
      <c r="D92" s="289">
        <v>6050</v>
      </c>
      <c r="E92" s="290" t="s">
        <v>196</v>
      </c>
      <c r="F92" s="304">
        <f>471500-2700+3060</f>
        <v>471860</v>
      </c>
      <c r="G92" s="305">
        <f>471500-2700</f>
        <v>468800</v>
      </c>
      <c r="J92" s="339"/>
      <c r="K92" s="339"/>
      <c r="L92" s="339"/>
      <c r="M92" s="339"/>
      <c r="N92" s="339"/>
      <c r="O92" s="339"/>
    </row>
    <row r="93" spans="1:15" s="338" customFormat="1" ht="49.5" customHeight="1">
      <c r="A93" s="246">
        <v>50</v>
      </c>
      <c r="B93" s="357"/>
      <c r="C93" s="302"/>
      <c r="D93" s="289">
        <v>6050</v>
      </c>
      <c r="E93" s="290" t="s">
        <v>197</v>
      </c>
      <c r="F93" s="304">
        <f>130000-6700-50000</f>
        <v>73300</v>
      </c>
      <c r="G93" s="305">
        <v>0</v>
      </c>
      <c r="J93" s="339"/>
      <c r="K93" s="339"/>
      <c r="L93" s="339"/>
      <c r="M93" s="339"/>
      <c r="N93" s="339"/>
      <c r="O93" s="339"/>
    </row>
    <row r="94" spans="1:15" s="338" customFormat="1" ht="41.25" customHeight="1">
      <c r="A94" s="246">
        <v>51</v>
      </c>
      <c r="B94" s="357"/>
      <c r="C94" s="302"/>
      <c r="D94" s="289">
        <v>6050</v>
      </c>
      <c r="E94" s="290" t="s">
        <v>198</v>
      </c>
      <c r="F94" s="304">
        <v>47000</v>
      </c>
      <c r="G94" s="305">
        <v>0</v>
      </c>
      <c r="J94" s="339"/>
      <c r="K94" s="339"/>
      <c r="L94" s="339"/>
      <c r="M94" s="339"/>
      <c r="N94" s="339"/>
      <c r="O94" s="339"/>
    </row>
    <row r="95" spans="1:7" ht="30.75" customHeight="1">
      <c r="A95" s="246">
        <v>52</v>
      </c>
      <c r="B95" s="360"/>
      <c r="C95" s="306"/>
      <c r="D95" s="289">
        <v>6050</v>
      </c>
      <c r="E95" s="290" t="s">
        <v>199</v>
      </c>
      <c r="F95" s="304">
        <f>1825000-8300</f>
        <v>1816700</v>
      </c>
      <c r="G95" s="305">
        <v>0</v>
      </c>
    </row>
    <row r="96" spans="1:7" ht="37.5" customHeight="1">
      <c r="A96" s="246">
        <v>53</v>
      </c>
      <c r="B96" s="360"/>
      <c r="C96" s="306"/>
      <c r="D96" s="289">
        <v>6050</v>
      </c>
      <c r="E96" s="290" t="s">
        <v>200</v>
      </c>
      <c r="F96" s="304">
        <v>200000</v>
      </c>
      <c r="G96" s="305">
        <v>0</v>
      </c>
    </row>
    <row r="97" spans="1:7" ht="34.5" customHeight="1">
      <c r="A97" s="246">
        <v>54</v>
      </c>
      <c r="B97" s="360"/>
      <c r="C97" s="306"/>
      <c r="D97" s="289">
        <v>6050</v>
      </c>
      <c r="E97" s="290" t="s">
        <v>201</v>
      </c>
      <c r="F97" s="304">
        <v>35000</v>
      </c>
      <c r="G97" s="305">
        <v>35000</v>
      </c>
    </row>
    <row r="98" spans="1:7" ht="28.5" customHeight="1">
      <c r="A98" s="246">
        <v>55</v>
      </c>
      <c r="B98" s="360"/>
      <c r="C98" s="306"/>
      <c r="D98" s="289">
        <v>6050</v>
      </c>
      <c r="E98" s="290" t="s">
        <v>202</v>
      </c>
      <c r="F98" s="304">
        <v>78800</v>
      </c>
      <c r="G98" s="305"/>
    </row>
    <row r="99" spans="1:7" ht="34.5" customHeight="1">
      <c r="A99" s="246">
        <v>56</v>
      </c>
      <c r="B99" s="360"/>
      <c r="C99" s="306"/>
      <c r="D99" s="289">
        <v>6050</v>
      </c>
      <c r="E99" s="290" t="s">
        <v>203</v>
      </c>
      <c r="F99" s="304">
        <v>15500</v>
      </c>
      <c r="G99" s="305"/>
    </row>
    <row r="100" spans="1:10" ht="29.25" customHeight="1">
      <c r="A100" s="246">
        <v>57</v>
      </c>
      <c r="B100" s="360"/>
      <c r="C100" s="306"/>
      <c r="D100" s="289">
        <v>6050</v>
      </c>
      <c r="E100" s="290" t="s">
        <v>204</v>
      </c>
      <c r="F100" s="304">
        <v>29999</v>
      </c>
      <c r="G100" s="286">
        <v>0</v>
      </c>
      <c r="J100" s="361"/>
    </row>
    <row r="101" spans="1:10" ht="29.25" customHeight="1">
      <c r="A101" s="246">
        <v>58</v>
      </c>
      <c r="B101" s="360"/>
      <c r="C101" s="306"/>
      <c r="D101" s="289">
        <v>6050</v>
      </c>
      <c r="E101" s="362" t="s">
        <v>76</v>
      </c>
      <c r="F101" s="304">
        <v>200000</v>
      </c>
      <c r="G101" s="305">
        <v>156000</v>
      </c>
      <c r="J101" s="361"/>
    </row>
    <row r="102" spans="1:10" ht="45.75" customHeight="1">
      <c r="A102" s="246"/>
      <c r="B102" s="360"/>
      <c r="C102" s="306"/>
      <c r="D102" s="289">
        <v>6050</v>
      </c>
      <c r="E102" s="362" t="s">
        <v>205</v>
      </c>
      <c r="F102" s="304">
        <v>20000</v>
      </c>
      <c r="G102" s="305"/>
      <c r="J102" s="361"/>
    </row>
    <row r="103" spans="1:7" ht="66" customHeight="1">
      <c r="A103" s="246">
        <v>59</v>
      </c>
      <c r="B103" s="360"/>
      <c r="C103" s="306"/>
      <c r="D103" s="289">
        <v>6050</v>
      </c>
      <c r="E103" s="344" t="s">
        <v>206</v>
      </c>
      <c r="F103" s="345">
        <v>360000</v>
      </c>
      <c r="G103" s="346">
        <v>0</v>
      </c>
    </row>
    <row r="104" spans="1:10" ht="25.5" customHeight="1">
      <c r="A104" s="732">
        <v>60</v>
      </c>
      <c r="B104" s="360"/>
      <c r="C104" s="306"/>
      <c r="D104" s="289">
        <v>6050</v>
      </c>
      <c r="E104" s="738" t="s">
        <v>75</v>
      </c>
      <c r="F104" s="363">
        <f>5350.5+130000</f>
        <v>135350.5</v>
      </c>
      <c r="G104" s="346"/>
      <c r="J104" s="361"/>
    </row>
    <row r="105" spans="1:9" ht="23.25" customHeight="1">
      <c r="A105" s="736"/>
      <c r="B105" s="360"/>
      <c r="C105" s="306"/>
      <c r="D105" s="289">
        <v>6057</v>
      </c>
      <c r="E105" s="739"/>
      <c r="F105" s="364">
        <f>10913694.17+1463846.37</f>
        <v>12377540.54</v>
      </c>
      <c r="G105" s="305">
        <v>0</v>
      </c>
      <c r="H105" s="365">
        <f>F105+F106</f>
        <v>17964254.799999997</v>
      </c>
      <c r="I105" s="365"/>
    </row>
    <row r="106" spans="1:9" ht="20.25" customHeight="1">
      <c r="A106" s="737"/>
      <c r="B106" s="360"/>
      <c r="C106" s="306"/>
      <c r="D106" s="289">
        <v>6059</v>
      </c>
      <c r="E106" s="735"/>
      <c r="F106" s="364">
        <f>882187.12+4704527.14</f>
        <v>5586714.26</v>
      </c>
      <c r="G106" s="305">
        <v>882187.12</v>
      </c>
      <c r="I106" s="365"/>
    </row>
    <row r="107" spans="1:7" ht="30.75" customHeight="1">
      <c r="A107" s="273">
        <v>61</v>
      </c>
      <c r="B107" s="360"/>
      <c r="C107" s="306"/>
      <c r="D107" s="289">
        <v>6230</v>
      </c>
      <c r="E107" s="366" t="s">
        <v>207</v>
      </c>
      <c r="F107" s="345">
        <v>500000</v>
      </c>
      <c r="G107" s="346">
        <v>500000</v>
      </c>
    </row>
    <row r="108" spans="1:15" s="370" customFormat="1" ht="29.25" customHeight="1">
      <c r="A108" s="310"/>
      <c r="B108" s="367">
        <v>921</v>
      </c>
      <c r="C108" s="367"/>
      <c r="D108" s="310"/>
      <c r="E108" s="368" t="s">
        <v>208</v>
      </c>
      <c r="F108" s="369">
        <f>F109+F111</f>
        <v>886000</v>
      </c>
      <c r="G108" s="410">
        <f>G109+G111</f>
        <v>450000</v>
      </c>
      <c r="J108" s="371"/>
      <c r="K108" s="371"/>
      <c r="L108" s="371"/>
      <c r="M108" s="371"/>
      <c r="N108" s="371"/>
      <c r="O108" s="371"/>
    </row>
    <row r="109" spans="1:15" s="352" customFormat="1" ht="29.25" customHeight="1">
      <c r="A109" s="372" t="s">
        <v>3</v>
      </c>
      <c r="B109" s="373"/>
      <c r="C109" s="374">
        <v>92109</v>
      </c>
      <c r="D109" s="375"/>
      <c r="E109" s="376" t="s">
        <v>209</v>
      </c>
      <c r="F109" s="377">
        <f>F110</f>
        <v>880000</v>
      </c>
      <c r="G109" s="378">
        <f>G110</f>
        <v>450000</v>
      </c>
      <c r="J109" s="353"/>
      <c r="K109" s="353"/>
      <c r="L109" s="353"/>
      <c r="M109" s="353"/>
      <c r="N109" s="353"/>
      <c r="O109" s="353"/>
    </row>
    <row r="110" spans="1:7" ht="34.5" customHeight="1">
      <c r="A110" s="246">
        <v>62</v>
      </c>
      <c r="B110" s="379"/>
      <c r="C110" s="380"/>
      <c r="D110" s="340">
        <v>6050</v>
      </c>
      <c r="E110" s="356" t="s">
        <v>210</v>
      </c>
      <c r="F110" s="471">
        <f>850000+30000</f>
        <v>880000</v>
      </c>
      <c r="G110" s="346">
        <v>450000</v>
      </c>
    </row>
    <row r="111" spans="1:7" ht="21.75" customHeight="1">
      <c r="A111" s="246"/>
      <c r="B111" s="379"/>
      <c r="C111" s="381">
        <v>92195</v>
      </c>
      <c r="D111" s="340"/>
      <c r="E111" s="382" t="s">
        <v>136</v>
      </c>
      <c r="F111" s="345">
        <f>F112</f>
        <v>6000</v>
      </c>
      <c r="G111" s="346">
        <f>G112</f>
        <v>0</v>
      </c>
    </row>
    <row r="112" spans="1:7" ht="34.5" customHeight="1">
      <c r="A112" s="246"/>
      <c r="B112" s="379"/>
      <c r="C112" s="380"/>
      <c r="D112" s="340">
        <v>6050</v>
      </c>
      <c r="E112" s="356" t="s">
        <v>211</v>
      </c>
      <c r="F112" s="345">
        <v>6000</v>
      </c>
      <c r="G112" s="346"/>
    </row>
    <row r="113" spans="1:7" ht="30" customHeight="1">
      <c r="A113" s="246"/>
      <c r="B113" s="367">
        <v>926</v>
      </c>
      <c r="C113" s="274"/>
      <c r="D113" s="310"/>
      <c r="E113" s="383" t="s">
        <v>212</v>
      </c>
      <c r="F113" s="384">
        <f>F114</f>
        <v>55000</v>
      </c>
      <c r="G113" s="346"/>
    </row>
    <row r="114" spans="1:7" ht="24" customHeight="1">
      <c r="A114" s="246"/>
      <c r="B114" s="385"/>
      <c r="C114" s="386">
        <v>92601</v>
      </c>
      <c r="D114" s="323"/>
      <c r="E114" s="387" t="s">
        <v>213</v>
      </c>
      <c r="F114" s="345">
        <f>SUM(F115:F116)</f>
        <v>55000</v>
      </c>
      <c r="G114" s="346"/>
    </row>
    <row r="115" spans="1:7" ht="31.5" customHeight="1">
      <c r="A115" s="273">
        <v>63</v>
      </c>
      <c r="B115" s="388"/>
      <c r="C115" s="246"/>
      <c r="D115" s="389">
        <v>6050</v>
      </c>
      <c r="E115" s="390" t="s">
        <v>214</v>
      </c>
      <c r="F115" s="345">
        <v>40000</v>
      </c>
      <c r="G115" s="346"/>
    </row>
    <row r="116" spans="1:7" ht="31.5" customHeight="1">
      <c r="A116" s="257"/>
      <c r="B116" s="388"/>
      <c r="C116" s="246"/>
      <c r="D116" s="469">
        <v>6060</v>
      </c>
      <c r="E116" s="470" t="s">
        <v>411</v>
      </c>
      <c r="F116" s="471">
        <v>15000</v>
      </c>
      <c r="G116" s="472"/>
    </row>
    <row r="117" spans="1:10" ht="30" customHeight="1">
      <c r="A117" s="257"/>
      <c r="B117" s="391" t="s">
        <v>215</v>
      </c>
      <c r="C117" s="392"/>
      <c r="D117" s="331"/>
      <c r="E117" s="393"/>
      <c r="F117" s="277">
        <f>F118+F129+F133+F136+F141+F144+F155+F158</f>
        <v>12845913.860000001</v>
      </c>
      <c r="G117" s="278">
        <f>G118+G129+G133+G155+G158</f>
        <v>24996.88</v>
      </c>
      <c r="J117" s="264"/>
    </row>
    <row r="118" spans="1:10" ht="26.25" customHeight="1">
      <c r="A118" s="310"/>
      <c r="B118" s="332">
        <v>600</v>
      </c>
      <c r="C118" s="274"/>
      <c r="D118" s="275"/>
      <c r="E118" s="297" t="s">
        <v>127</v>
      </c>
      <c r="F118" s="298">
        <f>F119+F121</f>
        <v>11266712.8</v>
      </c>
      <c r="G118" s="299">
        <f>G121</f>
        <v>22296.88</v>
      </c>
      <c r="J118" s="280"/>
    </row>
    <row r="119" spans="1:15" s="352" customFormat="1" ht="26.25" customHeight="1">
      <c r="A119" s="394"/>
      <c r="B119" s="395"/>
      <c r="C119" s="307">
        <v>60013</v>
      </c>
      <c r="D119" s="283"/>
      <c r="E119" s="284" t="s">
        <v>216</v>
      </c>
      <c r="F119" s="285">
        <f>F120</f>
        <v>250000</v>
      </c>
      <c r="G119" s="396"/>
      <c r="J119" s="397"/>
      <c r="K119" s="353"/>
      <c r="L119" s="353"/>
      <c r="M119" s="353"/>
      <c r="N119" s="353"/>
      <c r="O119" s="353"/>
    </row>
    <row r="120" spans="1:10" ht="69" customHeight="1">
      <c r="A120" s="273">
        <v>64</v>
      </c>
      <c r="B120" s="332"/>
      <c r="C120" s="274"/>
      <c r="D120" s="273">
        <v>6300</v>
      </c>
      <c r="E120" s="398" t="s">
        <v>217</v>
      </c>
      <c r="F120" s="345">
        <f>95000+155000</f>
        <v>250000</v>
      </c>
      <c r="G120" s="346"/>
      <c r="J120" s="280"/>
    </row>
    <row r="121" spans="1:10" ht="27" customHeight="1">
      <c r="A121" s="273"/>
      <c r="B121" s="300"/>
      <c r="C121" s="307">
        <v>60015</v>
      </c>
      <c r="D121" s="283"/>
      <c r="E121" s="284" t="s">
        <v>218</v>
      </c>
      <c r="F121" s="285">
        <f>SUM(F122:F128)</f>
        <v>11016712.8</v>
      </c>
      <c r="G121" s="286">
        <f>SUM(G122:G128)</f>
        <v>22296.88</v>
      </c>
      <c r="J121" s="361"/>
    </row>
    <row r="122" spans="1:15" s="46" customFormat="1" ht="30.75" customHeight="1">
      <c r="A122" s="273">
        <v>65</v>
      </c>
      <c r="B122" s="399"/>
      <c r="C122" s="302"/>
      <c r="D122" s="289">
        <v>6050</v>
      </c>
      <c r="E122" s="319" t="s">
        <v>219</v>
      </c>
      <c r="F122" s="400">
        <f>9655000-155000</f>
        <v>9500000</v>
      </c>
      <c r="G122" s="346">
        <v>0</v>
      </c>
      <c r="J122" s="401"/>
      <c r="K122" s="402"/>
      <c r="L122" s="402"/>
      <c r="M122" s="402"/>
      <c r="N122" s="402"/>
      <c r="O122" s="402"/>
    </row>
    <row r="123" spans="1:15" s="46" customFormat="1" ht="25.5" customHeight="1">
      <c r="A123" s="273">
        <v>66</v>
      </c>
      <c r="B123" s="399"/>
      <c r="C123" s="302"/>
      <c r="D123" s="289">
        <v>6050</v>
      </c>
      <c r="E123" s="403" t="s">
        <v>220</v>
      </c>
      <c r="F123" s="345">
        <v>600000</v>
      </c>
      <c r="G123" s="346">
        <v>0</v>
      </c>
      <c r="J123" s="401"/>
      <c r="K123" s="402"/>
      <c r="L123" s="402"/>
      <c r="M123" s="402"/>
      <c r="N123" s="402"/>
      <c r="O123" s="402"/>
    </row>
    <row r="124" spans="1:15" s="46" customFormat="1" ht="28.5" customHeight="1">
      <c r="A124" s="273">
        <v>67</v>
      </c>
      <c r="B124" s="399"/>
      <c r="C124" s="302"/>
      <c r="D124" s="289">
        <v>6050</v>
      </c>
      <c r="E124" s="404" t="s">
        <v>221</v>
      </c>
      <c r="F124" s="345">
        <v>400000</v>
      </c>
      <c r="G124" s="346">
        <f>22305.88-9</f>
        <v>22296.88</v>
      </c>
      <c r="J124" s="401"/>
      <c r="K124" s="402"/>
      <c r="L124" s="402"/>
      <c r="M124" s="402"/>
      <c r="N124" s="402"/>
      <c r="O124" s="402"/>
    </row>
    <row r="125" spans="1:15" s="46" customFormat="1" ht="33.75" customHeight="1">
      <c r="A125" s="273">
        <v>68</v>
      </c>
      <c r="B125" s="399"/>
      <c r="C125" s="302"/>
      <c r="D125" s="289">
        <v>6050</v>
      </c>
      <c r="E125" s="404" t="s">
        <v>222</v>
      </c>
      <c r="F125" s="345">
        <v>20000</v>
      </c>
      <c r="G125" s="346"/>
      <c r="J125" s="401"/>
      <c r="K125" s="402"/>
      <c r="L125" s="402"/>
      <c r="M125" s="402"/>
      <c r="N125" s="402"/>
      <c r="O125" s="402"/>
    </row>
    <row r="126" spans="1:15" s="46" customFormat="1" ht="33" customHeight="1">
      <c r="A126" s="273">
        <v>69</v>
      </c>
      <c r="B126" s="399"/>
      <c r="C126" s="302"/>
      <c r="D126" s="289">
        <v>6050</v>
      </c>
      <c r="E126" s="404" t="s">
        <v>223</v>
      </c>
      <c r="F126" s="345">
        <v>36000</v>
      </c>
      <c r="G126" s="346"/>
      <c r="J126" s="401"/>
      <c r="K126" s="402"/>
      <c r="L126" s="402"/>
      <c r="M126" s="402"/>
      <c r="N126" s="402"/>
      <c r="O126" s="402"/>
    </row>
    <row r="127" spans="1:15" s="46" customFormat="1" ht="33" customHeight="1">
      <c r="A127" s="273"/>
      <c r="B127" s="399"/>
      <c r="C127" s="302"/>
      <c r="D127" s="289">
        <v>6050</v>
      </c>
      <c r="E127" s="290" t="s">
        <v>224</v>
      </c>
      <c r="F127" s="345">
        <v>60712.8</v>
      </c>
      <c r="G127" s="346"/>
      <c r="J127" s="401"/>
      <c r="K127" s="402"/>
      <c r="L127" s="402"/>
      <c r="M127" s="402"/>
      <c r="N127" s="402"/>
      <c r="O127" s="402"/>
    </row>
    <row r="128" spans="1:15" s="46" customFormat="1" ht="54.75" customHeight="1">
      <c r="A128" s="273">
        <v>70</v>
      </c>
      <c r="B128" s="399"/>
      <c r="C128" s="302"/>
      <c r="D128" s="273">
        <v>6050</v>
      </c>
      <c r="E128" s="405" t="s">
        <v>225</v>
      </c>
      <c r="F128" s="345">
        <v>400000</v>
      </c>
      <c r="G128" s="346"/>
      <c r="J128" s="401"/>
      <c r="K128" s="402"/>
      <c r="L128" s="406"/>
      <c r="M128" s="402"/>
      <c r="N128" s="402"/>
      <c r="O128" s="402"/>
    </row>
    <row r="129" spans="1:15" s="411" customFormat="1" ht="25.5" customHeight="1">
      <c r="A129" s="310"/>
      <c r="B129" s="407">
        <v>630</v>
      </c>
      <c r="C129" s="274"/>
      <c r="D129" s="408"/>
      <c r="E129" s="409" t="s">
        <v>226</v>
      </c>
      <c r="F129" s="369">
        <f>F130</f>
        <v>706800</v>
      </c>
      <c r="G129" s="410">
        <f>G130</f>
        <v>2700</v>
      </c>
      <c r="J129" s="412"/>
      <c r="K129" s="413"/>
      <c r="L129" s="413"/>
      <c r="M129" s="413"/>
      <c r="N129" s="413"/>
      <c r="O129" s="413"/>
    </row>
    <row r="130" spans="1:15" s="415" customFormat="1" ht="21" customHeight="1">
      <c r="A130" s="273"/>
      <c r="B130" s="318"/>
      <c r="C130" s="307">
        <v>63095</v>
      </c>
      <c r="D130" s="414"/>
      <c r="E130" s="382" t="s">
        <v>136</v>
      </c>
      <c r="F130" s="377">
        <f>SUM(F131:F132)</f>
        <v>706800</v>
      </c>
      <c r="G130" s="378">
        <f>SUM(G131:G132)</f>
        <v>2700</v>
      </c>
      <c r="J130" s="416"/>
      <c r="K130" s="417"/>
      <c r="L130" s="417"/>
      <c r="M130" s="417"/>
      <c r="N130" s="417"/>
      <c r="O130" s="417"/>
    </row>
    <row r="131" spans="1:15" s="421" customFormat="1" ht="21" customHeight="1">
      <c r="A131" s="273">
        <v>71</v>
      </c>
      <c r="B131" s="399"/>
      <c r="C131" s="302"/>
      <c r="D131" s="418">
        <v>6050</v>
      </c>
      <c r="E131" s="319" t="s">
        <v>85</v>
      </c>
      <c r="F131" s="419">
        <v>24000</v>
      </c>
      <c r="G131" s="420"/>
      <c r="J131" s="422"/>
      <c r="K131" s="423"/>
      <c r="L131" s="423"/>
      <c r="M131" s="423"/>
      <c r="N131" s="423"/>
      <c r="O131" s="423"/>
    </row>
    <row r="132" spans="1:15" s="415" customFormat="1" ht="31.5" customHeight="1">
      <c r="A132" s="273">
        <v>72</v>
      </c>
      <c r="B132" s="318"/>
      <c r="C132" s="306"/>
      <c r="D132" s="289">
        <v>6050</v>
      </c>
      <c r="E132" s="319" t="s">
        <v>227</v>
      </c>
      <c r="F132" s="345">
        <f>680000+100+2700</f>
        <v>682800</v>
      </c>
      <c r="G132" s="346">
        <v>2700</v>
      </c>
      <c r="J132" s="416"/>
      <c r="K132" s="417"/>
      <c r="L132" s="417"/>
      <c r="M132" s="417"/>
      <c r="N132" s="417"/>
      <c r="O132" s="417"/>
    </row>
    <row r="133" spans="1:15" s="415" customFormat="1" ht="25.5" customHeight="1">
      <c r="A133" s="273"/>
      <c r="B133" s="407">
        <v>710</v>
      </c>
      <c r="C133" s="274"/>
      <c r="D133" s="408"/>
      <c r="E133" s="409" t="s">
        <v>228</v>
      </c>
      <c r="F133" s="369">
        <f>F134</f>
        <v>20000</v>
      </c>
      <c r="G133" s="410">
        <f>G134</f>
        <v>0</v>
      </c>
      <c r="J133" s="416"/>
      <c r="K133" s="417"/>
      <c r="L133" s="417"/>
      <c r="M133" s="417"/>
      <c r="N133" s="417"/>
      <c r="O133" s="417"/>
    </row>
    <row r="134" spans="1:15" s="415" customFormat="1" ht="27" customHeight="1">
      <c r="A134" s="273"/>
      <c r="B134" s="318"/>
      <c r="C134" s="307">
        <v>71012</v>
      </c>
      <c r="D134" s="414"/>
      <c r="E134" s="382" t="s">
        <v>229</v>
      </c>
      <c r="F134" s="377">
        <f>F135</f>
        <v>20000</v>
      </c>
      <c r="G134" s="378">
        <f>G135</f>
        <v>0</v>
      </c>
      <c r="J134" s="417"/>
      <c r="K134" s="417"/>
      <c r="L134" s="417"/>
      <c r="M134" s="417"/>
      <c r="N134" s="417"/>
      <c r="O134" s="417"/>
    </row>
    <row r="135" spans="1:15" s="415" customFormat="1" ht="24.75" customHeight="1">
      <c r="A135" s="273">
        <v>73</v>
      </c>
      <c r="B135" s="399"/>
      <c r="C135" s="302"/>
      <c r="D135" s="289">
        <v>6060</v>
      </c>
      <c r="E135" s="319" t="s">
        <v>230</v>
      </c>
      <c r="F135" s="345">
        <v>20000</v>
      </c>
      <c r="G135" s="346">
        <v>0</v>
      </c>
      <c r="J135" s="416"/>
      <c r="K135" s="417"/>
      <c r="L135" s="417"/>
      <c r="M135" s="417"/>
      <c r="N135" s="417"/>
      <c r="O135" s="417"/>
    </row>
    <row r="136" spans="1:15" s="415" customFormat="1" ht="33.75" customHeight="1">
      <c r="A136" s="273"/>
      <c r="B136" s="274">
        <v>754</v>
      </c>
      <c r="C136" s="274"/>
      <c r="D136" s="310"/>
      <c r="E136" s="336" t="s">
        <v>143</v>
      </c>
      <c r="F136" s="298">
        <f>F137+F139</f>
        <v>543000</v>
      </c>
      <c r="G136" s="299">
        <f>G137+G139</f>
        <v>0</v>
      </c>
      <c r="J136" s="417"/>
      <c r="K136" s="417"/>
      <c r="L136" s="417"/>
      <c r="M136" s="417"/>
      <c r="N136" s="417"/>
      <c r="O136" s="417"/>
    </row>
    <row r="137" spans="1:15" s="415" customFormat="1" ht="33.75" customHeight="1">
      <c r="A137" s="273"/>
      <c r="B137" s="302"/>
      <c r="C137" s="424">
        <v>75405</v>
      </c>
      <c r="D137" s="425"/>
      <c r="E137" s="335" t="s">
        <v>231</v>
      </c>
      <c r="F137" s="304">
        <f>F138</f>
        <v>63000</v>
      </c>
      <c r="G137" s="305">
        <f>G138</f>
        <v>0</v>
      </c>
      <c r="J137" s="417"/>
      <c r="K137" s="417"/>
      <c r="L137" s="417"/>
      <c r="M137" s="417"/>
      <c r="N137" s="417"/>
      <c r="O137" s="417"/>
    </row>
    <row r="138" spans="1:15" s="415" customFormat="1" ht="33.75" customHeight="1">
      <c r="A138" s="273">
        <v>74</v>
      </c>
      <c r="B138" s="343"/>
      <c r="C138" s="274"/>
      <c r="D138" s="425">
        <v>6170</v>
      </c>
      <c r="E138" s="335" t="s">
        <v>232</v>
      </c>
      <c r="F138" s="304">
        <v>63000</v>
      </c>
      <c r="G138" s="305"/>
      <c r="J138" s="417"/>
      <c r="K138" s="417"/>
      <c r="L138" s="417"/>
      <c r="M138" s="417"/>
      <c r="N138" s="417"/>
      <c r="O138" s="417"/>
    </row>
    <row r="139" spans="1:15" s="415" customFormat="1" ht="27" customHeight="1">
      <c r="A139" s="273"/>
      <c r="B139" s="306"/>
      <c r="C139" s="307">
        <v>75411</v>
      </c>
      <c r="D139" s="375"/>
      <c r="E139" s="315" t="s">
        <v>233</v>
      </c>
      <c r="F139" s="285">
        <f>SUM(F140:F140)</f>
        <v>480000</v>
      </c>
      <c r="G139" s="286">
        <f>SUM(G140:G140)</f>
        <v>0</v>
      </c>
      <c r="J139" s="417"/>
      <c r="K139" s="417"/>
      <c r="L139" s="417"/>
      <c r="M139" s="417"/>
      <c r="N139" s="417"/>
      <c r="O139" s="417"/>
    </row>
    <row r="140" spans="1:15" s="415" customFormat="1" ht="69" customHeight="1">
      <c r="A140" s="273">
        <v>75</v>
      </c>
      <c r="B140" s="302"/>
      <c r="C140" s="303"/>
      <c r="D140" s="340">
        <v>6050</v>
      </c>
      <c r="E140" s="290" t="s">
        <v>234</v>
      </c>
      <c r="F140" s="304">
        <v>480000</v>
      </c>
      <c r="G140" s="305">
        <v>0</v>
      </c>
      <c r="J140" s="417"/>
      <c r="K140" s="417"/>
      <c r="L140" s="417"/>
      <c r="M140" s="417"/>
      <c r="N140" s="417"/>
      <c r="O140" s="417"/>
    </row>
    <row r="141" spans="1:15" s="415" customFormat="1" ht="27" customHeight="1">
      <c r="A141" s="288"/>
      <c r="B141" s="274">
        <v>758</v>
      </c>
      <c r="C141" s="274"/>
      <c r="D141" s="275"/>
      <c r="E141" s="297" t="s">
        <v>148</v>
      </c>
      <c r="F141" s="298">
        <f>F142</f>
        <v>229224.06</v>
      </c>
      <c r="G141" s="299">
        <f>G142</f>
        <v>0</v>
      </c>
      <c r="J141" s="417"/>
      <c r="K141" s="417"/>
      <c r="L141" s="417"/>
      <c r="M141" s="417"/>
      <c r="N141" s="417"/>
      <c r="O141" s="417"/>
    </row>
    <row r="142" spans="1:15" s="415" customFormat="1" ht="27.75" customHeight="1">
      <c r="A142" s="288"/>
      <c r="B142" s="395"/>
      <c r="C142" s="426">
        <v>75818</v>
      </c>
      <c r="D142" s="308"/>
      <c r="E142" s="315" t="s">
        <v>149</v>
      </c>
      <c r="F142" s="316">
        <f>F143</f>
        <v>229224.06</v>
      </c>
      <c r="G142" s="317">
        <f>G143</f>
        <v>0</v>
      </c>
      <c r="J142" s="417"/>
      <c r="K142" s="417"/>
      <c r="L142" s="417"/>
      <c r="M142" s="417"/>
      <c r="N142" s="417"/>
      <c r="O142" s="417"/>
    </row>
    <row r="143" spans="1:15" s="415" customFormat="1" ht="26.25" customHeight="1">
      <c r="A143" s="288"/>
      <c r="B143" s="343"/>
      <c r="C143" s="303"/>
      <c r="D143" s="331">
        <v>6800</v>
      </c>
      <c r="E143" s="335" t="s">
        <v>14</v>
      </c>
      <c r="F143" s="468">
        <f>800000-20000-130000-182809.38-130000+3799-100765.56-84000+100000-27000</f>
        <v>229224.06</v>
      </c>
      <c r="G143" s="292">
        <f>500000-500000</f>
        <v>0</v>
      </c>
      <c r="J143" s="417"/>
      <c r="K143" s="417"/>
      <c r="L143" s="417"/>
      <c r="M143" s="417"/>
      <c r="N143" s="417"/>
      <c r="O143" s="417"/>
    </row>
    <row r="144" spans="1:15" s="415" customFormat="1" ht="23.25" customHeight="1">
      <c r="A144" s="288"/>
      <c r="B144" s="332">
        <v>801</v>
      </c>
      <c r="C144" s="274"/>
      <c r="D144" s="310"/>
      <c r="E144" s="321" t="s">
        <v>150</v>
      </c>
      <c r="F144" s="298">
        <f>SUM(F145+F149+F153)</f>
        <v>46177</v>
      </c>
      <c r="G144" s="299">
        <f>SUM(G145+G149+G153)</f>
        <v>0</v>
      </c>
      <c r="J144" s="417"/>
      <c r="K144" s="417"/>
      <c r="L144" s="417"/>
      <c r="M144" s="417"/>
      <c r="N144" s="417"/>
      <c r="O144" s="417"/>
    </row>
    <row r="145" spans="1:15" s="415" customFormat="1" ht="23.25" customHeight="1">
      <c r="A145" s="288"/>
      <c r="B145" s="300"/>
      <c r="C145" s="427">
        <v>80120</v>
      </c>
      <c r="D145" s="323"/>
      <c r="E145" s="324" t="s">
        <v>235</v>
      </c>
      <c r="F145" s="285">
        <f>SUM(F146:F148)</f>
        <v>16166</v>
      </c>
      <c r="G145" s="286">
        <f>SUM(G146:G148)</f>
        <v>0</v>
      </c>
      <c r="J145" s="417"/>
      <c r="K145" s="417"/>
      <c r="L145" s="417"/>
      <c r="M145" s="417"/>
      <c r="N145" s="417"/>
      <c r="O145" s="417"/>
    </row>
    <row r="146" spans="1:15" s="415" customFormat="1" ht="21.75" customHeight="1">
      <c r="A146" s="273">
        <v>76</v>
      </c>
      <c r="B146" s="318"/>
      <c r="C146" s="300"/>
      <c r="D146" s="389">
        <v>6060</v>
      </c>
      <c r="E146" s="327" t="s">
        <v>236</v>
      </c>
      <c r="F146" s="304">
        <v>5000</v>
      </c>
      <c r="G146" s="305">
        <v>0</v>
      </c>
      <c r="J146" s="417"/>
      <c r="K146" s="417"/>
      <c r="L146" s="417"/>
      <c r="M146" s="417"/>
      <c r="N146" s="417"/>
      <c r="O146" s="417"/>
    </row>
    <row r="147" spans="1:15" s="415" customFormat="1" ht="23.25" customHeight="1">
      <c r="A147" s="273">
        <v>77</v>
      </c>
      <c r="B147" s="318"/>
      <c r="C147" s="306"/>
      <c r="D147" s="389">
        <v>6060</v>
      </c>
      <c r="E147" s="327" t="s">
        <v>237</v>
      </c>
      <c r="F147" s="304">
        <v>8000</v>
      </c>
      <c r="G147" s="305">
        <v>0</v>
      </c>
      <c r="J147" s="417"/>
      <c r="K147" s="417"/>
      <c r="L147" s="417"/>
      <c r="M147" s="417"/>
      <c r="N147" s="417"/>
      <c r="O147" s="417"/>
    </row>
    <row r="148" spans="1:15" s="415" customFormat="1" ht="32.25" customHeight="1">
      <c r="A148" s="273">
        <v>78</v>
      </c>
      <c r="B148" s="357"/>
      <c r="C148" s="334"/>
      <c r="D148" s="389">
        <v>6060</v>
      </c>
      <c r="E148" s="327" t="s">
        <v>238</v>
      </c>
      <c r="F148" s="304">
        <v>3166</v>
      </c>
      <c r="G148" s="305">
        <v>0</v>
      </c>
      <c r="J148" s="417"/>
      <c r="K148" s="417"/>
      <c r="L148" s="417"/>
      <c r="M148" s="417"/>
      <c r="N148" s="417"/>
      <c r="O148" s="417"/>
    </row>
    <row r="149" spans="1:15" s="415" customFormat="1" ht="23.25" customHeight="1">
      <c r="A149" s="273"/>
      <c r="B149" s="303"/>
      <c r="C149" s="281">
        <v>80130</v>
      </c>
      <c r="D149" s="323"/>
      <c r="E149" s="324" t="s">
        <v>239</v>
      </c>
      <c r="F149" s="285">
        <f>SUM(F150:F152)</f>
        <v>24011</v>
      </c>
      <c r="G149" s="286">
        <f>SUM(G152:G152)</f>
        <v>0</v>
      </c>
      <c r="J149" s="417"/>
      <c r="K149" s="417"/>
      <c r="L149" s="417"/>
      <c r="M149" s="417"/>
      <c r="N149" s="417"/>
      <c r="O149" s="417"/>
    </row>
    <row r="150" spans="1:15" s="415" customFormat="1" ht="21" customHeight="1">
      <c r="A150" s="273">
        <v>79</v>
      </c>
      <c r="B150" s="357"/>
      <c r="C150" s="300"/>
      <c r="D150" s="389">
        <v>6060</v>
      </c>
      <c r="E150" s="327" t="s">
        <v>240</v>
      </c>
      <c r="F150" s="304">
        <v>5000</v>
      </c>
      <c r="G150" s="305">
        <v>0</v>
      </c>
      <c r="J150" s="417"/>
      <c r="K150" s="417"/>
      <c r="L150" s="417"/>
      <c r="M150" s="417"/>
      <c r="N150" s="417"/>
      <c r="O150" s="417"/>
    </row>
    <row r="151" spans="1:15" s="415" customFormat="1" ht="22.5" customHeight="1">
      <c r="A151" s="273">
        <v>80</v>
      </c>
      <c r="B151" s="357"/>
      <c r="C151" s="306"/>
      <c r="D151" s="389">
        <v>6060</v>
      </c>
      <c r="E151" s="327" t="s">
        <v>241</v>
      </c>
      <c r="F151" s="304">
        <v>10000</v>
      </c>
      <c r="G151" s="305">
        <v>0</v>
      </c>
      <c r="J151" s="417"/>
      <c r="K151" s="417"/>
      <c r="L151" s="417"/>
      <c r="M151" s="417"/>
      <c r="N151" s="417"/>
      <c r="O151" s="417"/>
    </row>
    <row r="152" spans="1:15" s="415" customFormat="1" ht="30" customHeight="1">
      <c r="A152" s="273"/>
      <c r="B152" s="357"/>
      <c r="C152" s="282"/>
      <c r="D152" s="428">
        <v>6060</v>
      </c>
      <c r="E152" s="327" t="s">
        <v>238</v>
      </c>
      <c r="F152" s="304">
        <v>9011</v>
      </c>
      <c r="G152" s="305">
        <v>0</v>
      </c>
      <c r="J152" s="417"/>
      <c r="K152" s="417"/>
      <c r="L152" s="417"/>
      <c r="M152" s="417"/>
      <c r="N152" s="417"/>
      <c r="O152" s="417"/>
    </row>
    <row r="153" spans="1:15" s="415" customFormat="1" ht="25.5" customHeight="1">
      <c r="A153" s="288"/>
      <c r="B153" s="303"/>
      <c r="C153" s="282">
        <v>80148</v>
      </c>
      <c r="D153" s="283"/>
      <c r="E153" s="284" t="s">
        <v>168</v>
      </c>
      <c r="F153" s="285">
        <f>F154</f>
        <v>6000</v>
      </c>
      <c r="G153" s="286">
        <f>SUM(G154:G156)</f>
        <v>0</v>
      </c>
      <c r="J153" s="417"/>
      <c r="K153" s="417"/>
      <c r="L153" s="417"/>
      <c r="M153" s="417"/>
      <c r="N153" s="417"/>
      <c r="O153" s="417"/>
    </row>
    <row r="154" spans="1:15" s="415" customFormat="1" ht="25.5" customHeight="1">
      <c r="A154" s="273">
        <v>81</v>
      </c>
      <c r="B154" s="303"/>
      <c r="C154" s="306"/>
      <c r="D154" s="429">
        <v>6060</v>
      </c>
      <c r="E154" s="430" t="s">
        <v>242</v>
      </c>
      <c r="F154" s="304">
        <v>6000</v>
      </c>
      <c r="G154" s="305">
        <v>0</v>
      </c>
      <c r="J154" s="417"/>
      <c r="K154" s="417"/>
      <c r="L154" s="417"/>
      <c r="M154" s="417"/>
      <c r="N154" s="417"/>
      <c r="O154" s="417"/>
    </row>
    <row r="155" spans="1:15" s="415" customFormat="1" ht="26.25" customHeight="1">
      <c r="A155" s="288"/>
      <c r="B155" s="274">
        <v>852</v>
      </c>
      <c r="C155" s="274"/>
      <c r="D155" s="310"/>
      <c r="E155" s="311" t="s">
        <v>243</v>
      </c>
      <c r="F155" s="369">
        <f>F156</f>
        <v>15000</v>
      </c>
      <c r="G155" s="410">
        <f>G156</f>
        <v>0</v>
      </c>
      <c r="J155" s="417"/>
      <c r="K155" s="417"/>
      <c r="L155" s="417"/>
      <c r="M155" s="417"/>
      <c r="N155" s="417"/>
      <c r="O155" s="417"/>
    </row>
    <row r="156" spans="1:15" s="415" customFormat="1" ht="25.5" customHeight="1">
      <c r="A156" s="288"/>
      <c r="B156" s="300"/>
      <c r="C156" s="431">
        <v>85202</v>
      </c>
      <c r="D156" s="323"/>
      <c r="E156" s="432" t="s">
        <v>244</v>
      </c>
      <c r="F156" s="377">
        <f>F157</f>
        <v>15000</v>
      </c>
      <c r="G156" s="378">
        <f>G157</f>
        <v>0</v>
      </c>
      <c r="J156" s="417"/>
      <c r="K156" s="417"/>
      <c r="L156" s="417"/>
      <c r="M156" s="417"/>
      <c r="N156" s="417"/>
      <c r="O156" s="417"/>
    </row>
    <row r="157" spans="1:15" s="415" customFormat="1" ht="28.5" customHeight="1">
      <c r="A157" s="273">
        <v>82</v>
      </c>
      <c r="B157" s="302"/>
      <c r="C157" s="433"/>
      <c r="D157" s="273">
        <v>6060</v>
      </c>
      <c r="E157" s="309" t="s">
        <v>245</v>
      </c>
      <c r="F157" s="345">
        <v>15000</v>
      </c>
      <c r="G157" s="346">
        <v>0</v>
      </c>
      <c r="J157" s="417"/>
      <c r="K157" s="417"/>
      <c r="L157" s="417"/>
      <c r="M157" s="417"/>
      <c r="N157" s="417"/>
      <c r="O157" s="417"/>
    </row>
    <row r="158" spans="1:15" s="415" customFormat="1" ht="24" customHeight="1">
      <c r="A158" s="288"/>
      <c r="B158" s="274">
        <v>854</v>
      </c>
      <c r="C158" s="274"/>
      <c r="D158" s="310"/>
      <c r="E158" s="311" t="s">
        <v>246</v>
      </c>
      <c r="F158" s="369">
        <f>F159+F161</f>
        <v>19000</v>
      </c>
      <c r="G158" s="410">
        <f>G159</f>
        <v>0</v>
      </c>
      <c r="J158" s="417"/>
      <c r="K158" s="417"/>
      <c r="L158" s="417"/>
      <c r="M158" s="417"/>
      <c r="N158" s="417"/>
      <c r="O158" s="417"/>
    </row>
    <row r="159" spans="1:15" s="415" customFormat="1" ht="24" customHeight="1">
      <c r="A159" s="331"/>
      <c r="B159" s="326"/>
      <c r="C159" s="301">
        <v>85403</v>
      </c>
      <c r="D159" s="283"/>
      <c r="E159" s="284" t="s">
        <v>247</v>
      </c>
      <c r="F159" s="285">
        <f>F160</f>
        <v>5000</v>
      </c>
      <c r="G159" s="286">
        <f>G160</f>
        <v>0</v>
      </c>
      <c r="J159" s="417"/>
      <c r="K159" s="417"/>
      <c r="L159" s="417"/>
      <c r="M159" s="417"/>
      <c r="N159" s="417"/>
      <c r="O159" s="417"/>
    </row>
    <row r="160" spans="1:15" s="415" customFormat="1" ht="24" customHeight="1">
      <c r="A160" s="443">
        <v>83</v>
      </c>
      <c r="B160" s="302"/>
      <c r="C160" s="424"/>
      <c r="D160" s="273">
        <v>6060</v>
      </c>
      <c r="E160" s="309" t="s">
        <v>248</v>
      </c>
      <c r="F160" s="305">
        <v>5000</v>
      </c>
      <c r="G160" s="305">
        <v>0</v>
      </c>
      <c r="J160" s="417"/>
      <c r="K160" s="417"/>
      <c r="L160" s="417"/>
      <c r="M160" s="417"/>
      <c r="N160" s="417"/>
      <c r="O160" s="417"/>
    </row>
    <row r="161" spans="1:15" s="415" customFormat="1" ht="34.5" customHeight="1">
      <c r="A161" s="443"/>
      <c r="B161" s="302"/>
      <c r="C161" s="424">
        <v>85406</v>
      </c>
      <c r="D161" s="273"/>
      <c r="E161" s="309" t="s">
        <v>251</v>
      </c>
      <c r="F161" s="305">
        <f>F162</f>
        <v>14000</v>
      </c>
      <c r="G161" s="305"/>
      <c r="J161" s="417"/>
      <c r="K161" s="417"/>
      <c r="L161" s="417"/>
      <c r="M161" s="417"/>
      <c r="N161" s="417"/>
      <c r="O161" s="417"/>
    </row>
    <row r="162" spans="1:15" s="415" customFormat="1" ht="24" customHeight="1">
      <c r="A162" s="443"/>
      <c r="B162" s="334"/>
      <c r="C162" s="424"/>
      <c r="D162" s="444">
        <v>6060</v>
      </c>
      <c r="E162" s="445" t="s">
        <v>426</v>
      </c>
      <c r="F162" s="446">
        <v>14000</v>
      </c>
      <c r="G162" s="446"/>
      <c r="J162" s="417"/>
      <c r="K162" s="417"/>
      <c r="L162" s="417"/>
      <c r="M162" s="417"/>
      <c r="N162" s="417"/>
      <c r="O162" s="417"/>
    </row>
    <row r="163" spans="1:10" ht="28.5" customHeight="1">
      <c r="A163" s="275"/>
      <c r="B163" s="434" t="s">
        <v>12</v>
      </c>
      <c r="C163" s="435"/>
      <c r="D163" s="436"/>
      <c r="E163" s="437"/>
      <c r="F163" s="438">
        <f>F13+F117</f>
        <v>47526479.05</v>
      </c>
      <c r="G163" s="278">
        <f>G13+G117</f>
        <v>6468984</v>
      </c>
      <c r="I163" s="271"/>
      <c r="J163" s="272"/>
    </row>
    <row r="164" spans="1:10" ht="21.75" customHeight="1">
      <c r="A164" s="231"/>
      <c r="B164" s="439"/>
      <c r="C164" s="439"/>
      <c r="D164" s="231"/>
      <c r="F164" s="400"/>
      <c r="G164" s="400"/>
      <c r="I164" s="279"/>
      <c r="J164" s="280"/>
    </row>
    <row r="165" spans="1:10" ht="15" customHeight="1">
      <c r="A165" s="231"/>
      <c r="B165" s="200"/>
      <c r="C165" s="200"/>
      <c r="D165" s="231"/>
      <c r="F165" s="440"/>
      <c r="G165" s="440"/>
      <c r="I165" s="365"/>
      <c r="J165" s="441"/>
    </row>
    <row r="166" spans="1:10" ht="12.75">
      <c r="A166" s="231"/>
      <c r="B166" s="200"/>
      <c r="C166" s="200"/>
      <c r="D166" s="231"/>
      <c r="F166" s="440"/>
      <c r="G166" s="440"/>
      <c r="H166" s="365"/>
      <c r="I166" s="365"/>
      <c r="J166" s="361"/>
    </row>
    <row r="167" spans="6:10" ht="12.75">
      <c r="F167" s="440"/>
      <c r="G167" s="440"/>
      <c r="I167" s="365"/>
      <c r="J167" s="361"/>
    </row>
    <row r="168" spans="6:10" ht="12.75">
      <c r="F168" s="440"/>
      <c r="G168" s="440"/>
      <c r="I168" s="365"/>
      <c r="J168" s="361"/>
    </row>
    <row r="169" spans="6:10" ht="12.75">
      <c r="F169" s="440"/>
      <c r="G169" s="440"/>
      <c r="I169" s="365"/>
      <c r="J169" s="361"/>
    </row>
    <row r="170" spans="6:10" ht="12.75">
      <c r="F170" s="440"/>
      <c r="G170" s="440"/>
      <c r="I170" s="365"/>
      <c r="J170" s="361"/>
    </row>
    <row r="171" spans="6:10" ht="12.75">
      <c r="F171" s="440"/>
      <c r="G171" s="440"/>
      <c r="I171" s="365"/>
      <c r="J171" s="361"/>
    </row>
    <row r="172" spans="6:7" ht="12.75">
      <c r="F172" s="440"/>
      <c r="G172" s="440"/>
    </row>
    <row r="173" spans="6:7" ht="12.75">
      <c r="F173" s="440"/>
      <c r="G173" s="440"/>
    </row>
    <row r="174" spans="6:7" ht="12.75">
      <c r="F174" s="442"/>
      <c r="G174" s="440"/>
    </row>
    <row r="175" spans="6:7" ht="12.75">
      <c r="F175" s="440"/>
      <c r="G175" s="440"/>
    </row>
    <row r="176" spans="6:7" ht="12.75">
      <c r="F176" s="440"/>
      <c r="G176" s="440"/>
    </row>
    <row r="177" spans="6:7" ht="12.75">
      <c r="F177" s="440"/>
      <c r="G177" s="440"/>
    </row>
    <row r="178" ht="12.75">
      <c r="F178" s="440"/>
    </row>
    <row r="179" ht="12.75">
      <c r="F179" s="440"/>
    </row>
    <row r="180" ht="12.75">
      <c r="F180" s="440"/>
    </row>
    <row r="181" spans="6:7" ht="12.75">
      <c r="F181" s="440"/>
      <c r="G181" s="440"/>
    </row>
    <row r="182" ht="12.75">
      <c r="F182" s="440"/>
    </row>
    <row r="183" ht="12.75">
      <c r="F183" s="440"/>
    </row>
    <row r="184" ht="12.75">
      <c r="F184" s="440"/>
    </row>
  </sheetData>
  <mergeCells count="4">
    <mergeCell ref="A69:A70"/>
    <mergeCell ref="E69:E70"/>
    <mergeCell ref="A104:A106"/>
    <mergeCell ref="E104:E10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G56" sqref="G56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44.7109375" style="158" customWidth="1"/>
    <col min="4" max="4" width="16.140625" style="4" customWidth="1"/>
    <col min="5" max="6" width="9.140625" style="2" customWidth="1"/>
    <col min="7" max="7" width="20.140625" style="2" customWidth="1"/>
    <col min="8" max="16384" width="9.140625" style="2" customWidth="1"/>
  </cols>
  <sheetData>
    <row r="1" ht="19.5" customHeight="1">
      <c r="C1" s="476" t="s">
        <v>418</v>
      </c>
    </row>
    <row r="2" ht="19.5" customHeight="1">
      <c r="C2" s="477" t="s">
        <v>249</v>
      </c>
    </row>
    <row r="3" ht="15" customHeight="1">
      <c r="C3" s="477" t="s">
        <v>49</v>
      </c>
    </row>
    <row r="4" ht="17.25" customHeight="1">
      <c r="C4" s="234" t="s">
        <v>250</v>
      </c>
    </row>
    <row r="5" ht="14.25" customHeight="1">
      <c r="C5" s="477"/>
    </row>
    <row r="6" ht="14.25" customHeight="1">
      <c r="C6" s="477"/>
    </row>
    <row r="7" spans="1:4" s="26" customFormat="1" ht="19.5" customHeight="1">
      <c r="A7" s="478" t="s">
        <v>307</v>
      </c>
      <c r="B7" s="479"/>
      <c r="C7" s="235"/>
      <c r="D7" s="4"/>
    </row>
    <row r="8" spans="1:4" s="26" customFormat="1" ht="19.5" customHeight="1">
      <c r="A8" s="478" t="s">
        <v>308</v>
      </c>
      <c r="B8" s="479"/>
      <c r="C8" s="235"/>
      <c r="D8" s="4"/>
    </row>
    <row r="9" spans="1:3" ht="18.75" customHeight="1">
      <c r="A9" s="478" t="s">
        <v>309</v>
      </c>
      <c r="B9" s="36"/>
      <c r="C9" s="235"/>
    </row>
    <row r="10" spans="1:2" ht="13.5">
      <c r="A10" s="91" t="s">
        <v>3</v>
      </c>
      <c r="B10" s="480"/>
    </row>
    <row r="11" spans="3:4" ht="11.25" customHeight="1">
      <c r="C11" s="481"/>
      <c r="D11" s="482" t="s">
        <v>120</v>
      </c>
    </row>
    <row r="12" spans="1:4" ht="33" customHeight="1">
      <c r="A12" s="424" t="s">
        <v>13</v>
      </c>
      <c r="B12" s="424" t="s">
        <v>310</v>
      </c>
      <c r="C12" s="273" t="s">
        <v>311</v>
      </c>
      <c r="D12" s="483" t="s">
        <v>312</v>
      </c>
    </row>
    <row r="13" spans="1:4" s="36" customFormat="1" ht="22.5" customHeight="1">
      <c r="A13" s="484" t="s">
        <v>313</v>
      </c>
      <c r="B13" s="485"/>
      <c r="C13" s="486"/>
      <c r="D13" s="487">
        <f>D14+D20</f>
        <v>10023301.27</v>
      </c>
    </row>
    <row r="14" spans="1:4" s="36" customFormat="1" ht="24.75" customHeight="1">
      <c r="A14" s="488" t="s">
        <v>314</v>
      </c>
      <c r="B14" s="489"/>
      <c r="C14" s="490"/>
      <c r="D14" s="487">
        <f>D15</f>
        <v>3812648</v>
      </c>
    </row>
    <row r="15" spans="1:4" s="36" customFormat="1" ht="30" customHeight="1">
      <c r="A15" s="491">
        <v>801</v>
      </c>
      <c r="B15" s="383" t="s">
        <v>150</v>
      </c>
      <c r="C15" s="492"/>
      <c r="D15" s="493">
        <f>SUM(D16:D19)</f>
        <v>3812648</v>
      </c>
    </row>
    <row r="16" spans="1:4" s="36" customFormat="1" ht="30" customHeight="1">
      <c r="A16" s="494"/>
      <c r="B16" s="495"/>
      <c r="C16" s="309" t="s">
        <v>315</v>
      </c>
      <c r="D16" s="496">
        <f>91600+117248</f>
        <v>208848</v>
      </c>
    </row>
    <row r="17" spans="1:4" s="36" customFormat="1" ht="29.25" customHeight="1">
      <c r="A17" s="494"/>
      <c r="B17" s="495"/>
      <c r="C17" s="309" t="s">
        <v>316</v>
      </c>
      <c r="D17" s="496">
        <f>90000+110000+110000+1350000+100000+510000+568000-21500-41700</f>
        <v>2774800</v>
      </c>
    </row>
    <row r="18" spans="1:4" s="36" customFormat="1" ht="33" customHeight="1">
      <c r="A18" s="494"/>
      <c r="B18" s="495"/>
      <c r="C18" s="309" t="s">
        <v>317</v>
      </c>
      <c r="D18" s="496">
        <f>304600+461200</f>
        <v>765800</v>
      </c>
    </row>
    <row r="19" spans="1:4" s="36" customFormat="1" ht="33" customHeight="1">
      <c r="A19" s="497"/>
      <c r="B19" s="495"/>
      <c r="C19" s="309" t="s">
        <v>318</v>
      </c>
      <c r="D19" s="498">
        <f>21500+41700</f>
        <v>63200</v>
      </c>
    </row>
    <row r="20" spans="1:4" s="36" customFormat="1" ht="24.75" customHeight="1">
      <c r="A20" s="488" t="s">
        <v>319</v>
      </c>
      <c r="B20" s="489"/>
      <c r="C20" s="490"/>
      <c r="D20" s="499">
        <f>D21+D23+D34+D39+D47+D51+D56</f>
        <v>6210653.27</v>
      </c>
    </row>
    <row r="21" spans="1:4" s="36" customFormat="1" ht="45" customHeight="1">
      <c r="A21" s="491">
        <v>754</v>
      </c>
      <c r="B21" s="383" t="s">
        <v>143</v>
      </c>
      <c r="C21" s="309"/>
      <c r="D21" s="499">
        <f>D22</f>
        <v>20000</v>
      </c>
    </row>
    <row r="22" spans="1:4" s="36" customFormat="1" ht="35.25" customHeight="1">
      <c r="A22" s="500"/>
      <c r="B22" s="381"/>
      <c r="C22" s="309" t="s">
        <v>146</v>
      </c>
      <c r="D22" s="496">
        <v>20000</v>
      </c>
    </row>
    <row r="23" spans="1:4" s="36" customFormat="1" ht="27" customHeight="1">
      <c r="A23" s="347">
        <v>851</v>
      </c>
      <c r="B23" s="501" t="s">
        <v>320</v>
      </c>
      <c r="C23" s="502"/>
      <c r="D23" s="503">
        <f>SUM(D24:D33)</f>
        <v>976000</v>
      </c>
    </row>
    <row r="24" spans="1:4" s="36" customFormat="1" ht="39" customHeight="1">
      <c r="A24" s="332"/>
      <c r="B24" s="504"/>
      <c r="C24" s="309" t="s">
        <v>321</v>
      </c>
      <c r="D24" s="496">
        <v>90000</v>
      </c>
    </row>
    <row r="25" spans="1:4" s="36" customFormat="1" ht="33.75" customHeight="1">
      <c r="A25" s="343"/>
      <c r="B25" s="505"/>
      <c r="C25" s="309" t="s">
        <v>322</v>
      </c>
      <c r="D25" s="496">
        <v>440000</v>
      </c>
    </row>
    <row r="26" spans="1:4" s="36" customFormat="1" ht="44.25" customHeight="1">
      <c r="A26" s="343"/>
      <c r="B26" s="506"/>
      <c r="C26" s="309" t="s">
        <v>323</v>
      </c>
      <c r="D26" s="496">
        <v>50000</v>
      </c>
    </row>
    <row r="27" spans="1:4" s="36" customFormat="1" ht="32.25" customHeight="1">
      <c r="A27" s="343"/>
      <c r="B27" s="506"/>
      <c r="C27" s="309" t="s">
        <v>324</v>
      </c>
      <c r="D27" s="496">
        <v>10000</v>
      </c>
    </row>
    <row r="28" spans="1:4" s="36" customFormat="1" ht="54.75" customHeight="1">
      <c r="A28" s="343"/>
      <c r="B28" s="506"/>
      <c r="C28" s="309" t="s">
        <v>325</v>
      </c>
      <c r="D28" s="496">
        <v>120000</v>
      </c>
    </row>
    <row r="29" spans="1:4" s="36" customFormat="1" ht="36" customHeight="1">
      <c r="A29" s="343"/>
      <c r="B29" s="506"/>
      <c r="C29" s="309" t="s">
        <v>326</v>
      </c>
      <c r="D29" s="496">
        <v>40000</v>
      </c>
    </row>
    <row r="30" spans="1:4" s="36" customFormat="1" ht="27.75" customHeight="1">
      <c r="A30" s="343"/>
      <c r="B30" s="506"/>
      <c r="C30" s="309" t="s">
        <v>327</v>
      </c>
      <c r="D30" s="496">
        <v>101000</v>
      </c>
    </row>
    <row r="31" spans="1:4" s="36" customFormat="1" ht="31.5" customHeight="1">
      <c r="A31" s="343"/>
      <c r="B31" s="506"/>
      <c r="C31" s="309" t="s">
        <v>328</v>
      </c>
      <c r="D31" s="496">
        <v>90000</v>
      </c>
    </row>
    <row r="32" spans="1:4" s="36" customFormat="1" ht="33.75" customHeight="1">
      <c r="A32" s="343"/>
      <c r="B32" s="506"/>
      <c r="C32" s="309" t="s">
        <v>329</v>
      </c>
      <c r="D32" s="496">
        <v>25000</v>
      </c>
    </row>
    <row r="33" spans="1:4" s="36" customFormat="1" ht="23.25" customHeight="1">
      <c r="A33" s="343"/>
      <c r="B33" s="506"/>
      <c r="C33" s="507" t="s">
        <v>330</v>
      </c>
      <c r="D33" s="508">
        <v>10000</v>
      </c>
    </row>
    <row r="34" spans="1:4" s="36" customFormat="1" ht="21" customHeight="1">
      <c r="A34" s="332">
        <v>852</v>
      </c>
      <c r="B34" s="509" t="s">
        <v>243</v>
      </c>
      <c r="C34" s="502"/>
      <c r="D34" s="510">
        <f>SUM(D35:D38)</f>
        <v>1391000</v>
      </c>
    </row>
    <row r="35" spans="1:4" s="36" customFormat="1" ht="37.5" customHeight="1">
      <c r="A35" s="511"/>
      <c r="B35" s="512"/>
      <c r="C35" s="256" t="s">
        <v>331</v>
      </c>
      <c r="D35" s="496">
        <v>1056000</v>
      </c>
    </row>
    <row r="36" spans="1:4" s="36" customFormat="1" ht="27" customHeight="1">
      <c r="A36" s="325"/>
      <c r="B36" s="513"/>
      <c r="C36" s="514" t="s">
        <v>332</v>
      </c>
      <c r="D36" s="496">
        <v>210000</v>
      </c>
    </row>
    <row r="37" spans="1:4" s="36" customFormat="1" ht="38.25" customHeight="1">
      <c r="A37" s="325"/>
      <c r="B37" s="513"/>
      <c r="C37" s="514" t="s">
        <v>333</v>
      </c>
      <c r="D37" s="496">
        <v>85000</v>
      </c>
    </row>
    <row r="38" spans="1:4" s="36" customFormat="1" ht="38.25" customHeight="1">
      <c r="A38" s="325"/>
      <c r="B38" s="513"/>
      <c r="C38" s="514" t="s">
        <v>334</v>
      </c>
      <c r="D38" s="496">
        <v>40000</v>
      </c>
    </row>
    <row r="39" spans="1:4" s="36" customFormat="1" ht="39" customHeight="1">
      <c r="A39" s="274">
        <v>853</v>
      </c>
      <c r="B39" s="515" t="s">
        <v>173</v>
      </c>
      <c r="C39" s="516"/>
      <c r="D39" s="493">
        <f>SUM(D40:D46)</f>
        <v>326653.27</v>
      </c>
    </row>
    <row r="40" spans="1:4" s="36" customFormat="1" ht="30" customHeight="1">
      <c r="A40" s="325"/>
      <c r="B40" s="513"/>
      <c r="C40" s="516" t="s">
        <v>335</v>
      </c>
      <c r="D40" s="496">
        <v>96000</v>
      </c>
    </row>
    <row r="41" spans="1:4" s="36" customFormat="1" ht="30" customHeight="1">
      <c r="A41" s="325"/>
      <c r="B41" s="513"/>
      <c r="C41" s="517" t="s">
        <v>336</v>
      </c>
      <c r="D41" s="496">
        <v>72000</v>
      </c>
    </row>
    <row r="42" spans="1:4" s="36" customFormat="1" ht="30" customHeight="1">
      <c r="A42" s="325"/>
      <c r="B42" s="513"/>
      <c r="C42" s="517" t="s">
        <v>337</v>
      </c>
      <c r="D42" s="496">
        <v>19800</v>
      </c>
    </row>
    <row r="43" spans="1:4" s="36" customFormat="1" ht="30.75" customHeight="1">
      <c r="A43" s="325"/>
      <c r="B43" s="513"/>
      <c r="C43" s="517" t="s">
        <v>338</v>
      </c>
      <c r="D43" s="496">
        <v>24000</v>
      </c>
    </row>
    <row r="44" spans="1:4" s="36" customFormat="1" ht="30.75" customHeight="1">
      <c r="A44" s="325"/>
      <c r="B44" s="513"/>
      <c r="C44" s="514" t="s">
        <v>339</v>
      </c>
      <c r="D44" s="496">
        <v>18500</v>
      </c>
    </row>
    <row r="45" spans="1:4" s="36" customFormat="1" ht="30.75" customHeight="1">
      <c r="A45" s="325"/>
      <c r="B45" s="513"/>
      <c r="C45" s="514" t="s">
        <v>340</v>
      </c>
      <c r="D45" s="496">
        <v>30000</v>
      </c>
    </row>
    <row r="46" spans="1:4" s="36" customFormat="1" ht="46.5" customHeight="1">
      <c r="A46" s="325"/>
      <c r="B46" s="518"/>
      <c r="C46" s="516" t="s">
        <v>341</v>
      </c>
      <c r="D46" s="496">
        <f>29333.5+5176.5+27066.77+4776.5</f>
        <v>66353.27</v>
      </c>
    </row>
    <row r="47" spans="1:4" s="36" customFormat="1" ht="38.25" customHeight="1">
      <c r="A47" s="274">
        <v>900</v>
      </c>
      <c r="B47" s="515" t="s">
        <v>342</v>
      </c>
      <c r="C47" s="519"/>
      <c r="D47" s="487">
        <f>SUM(D48:D50)</f>
        <v>812000</v>
      </c>
    </row>
    <row r="48" spans="1:4" s="36" customFormat="1" ht="61.5" customHeight="1">
      <c r="A48" s="520"/>
      <c r="B48" s="521"/>
      <c r="C48" s="522" t="s">
        <v>343</v>
      </c>
      <c r="D48" s="496">
        <v>282000</v>
      </c>
    </row>
    <row r="49" spans="1:4" s="187" customFormat="1" ht="45.75" customHeight="1">
      <c r="A49" s="399"/>
      <c r="B49" s="523"/>
      <c r="C49" s="524" t="s">
        <v>344</v>
      </c>
      <c r="D49" s="525">
        <v>30000</v>
      </c>
    </row>
    <row r="50" spans="1:4" s="36" customFormat="1" ht="40.5" customHeight="1">
      <c r="A50" s="526"/>
      <c r="B50" s="527"/>
      <c r="C50" s="524" t="s">
        <v>345</v>
      </c>
      <c r="D50" s="496">
        <v>500000</v>
      </c>
    </row>
    <row r="51" spans="1:4" s="36" customFormat="1" ht="39" customHeight="1">
      <c r="A51" s="332">
        <v>921</v>
      </c>
      <c r="B51" s="528" t="s">
        <v>208</v>
      </c>
      <c r="C51" s="515"/>
      <c r="D51" s="487">
        <f>SUM(D52:D55)</f>
        <v>155000</v>
      </c>
    </row>
    <row r="52" spans="1:4" s="36" customFormat="1" ht="42.75" customHeight="1">
      <c r="A52" s="520"/>
      <c r="B52" s="521"/>
      <c r="C52" s="529" t="s">
        <v>346</v>
      </c>
      <c r="D52" s="496">
        <v>50000</v>
      </c>
    </row>
    <row r="53" spans="1:4" s="36" customFormat="1" ht="42" customHeight="1">
      <c r="A53" s="399"/>
      <c r="B53" s="523"/>
      <c r="C53" s="529" t="s">
        <v>347</v>
      </c>
      <c r="D53" s="496">
        <v>10000</v>
      </c>
    </row>
    <row r="54" spans="1:4" s="36" customFormat="1" ht="31.5" customHeight="1">
      <c r="A54" s="399"/>
      <c r="B54" s="523"/>
      <c r="C54" s="530" t="s">
        <v>348</v>
      </c>
      <c r="D54" s="496">
        <v>45000</v>
      </c>
    </row>
    <row r="55" spans="1:4" s="36" customFormat="1" ht="35.25" customHeight="1">
      <c r="A55" s="526"/>
      <c r="B55" s="527"/>
      <c r="C55" s="530" t="s">
        <v>349</v>
      </c>
      <c r="D55" s="496">
        <v>50000</v>
      </c>
    </row>
    <row r="56" spans="1:4" s="36" customFormat="1" ht="34.5" customHeight="1">
      <c r="A56" s="347">
        <v>926</v>
      </c>
      <c r="B56" s="531" t="s">
        <v>350</v>
      </c>
      <c r="C56" s="519"/>
      <c r="D56" s="487">
        <f>SUM(D57:D59)</f>
        <v>2530000</v>
      </c>
    </row>
    <row r="57" spans="1:4" s="178" customFormat="1" ht="42.75" customHeight="1">
      <c r="A57" s="399"/>
      <c r="B57" s="302"/>
      <c r="C57" s="532" t="s">
        <v>351</v>
      </c>
      <c r="D57" s="496">
        <v>2400000</v>
      </c>
    </row>
    <row r="58" spans="1:4" s="178" customFormat="1" ht="38.25" customHeight="1">
      <c r="A58" s="533"/>
      <c r="B58" s="380"/>
      <c r="C58" s="534" t="s">
        <v>352</v>
      </c>
      <c r="D58" s="496">
        <v>115000</v>
      </c>
    </row>
    <row r="59" spans="1:4" s="36" customFormat="1" ht="29.25" customHeight="1">
      <c r="A59" s="533"/>
      <c r="B59" s="380"/>
      <c r="C59" s="535" t="s">
        <v>353</v>
      </c>
      <c r="D59" s="496">
        <v>15000</v>
      </c>
    </row>
    <row r="60" spans="1:4" s="36" customFormat="1" ht="30" customHeight="1">
      <c r="A60" s="536" t="s">
        <v>354</v>
      </c>
      <c r="B60" s="537"/>
      <c r="C60" s="538"/>
      <c r="D60" s="510">
        <f>D61+D71</f>
        <v>7130748</v>
      </c>
    </row>
    <row r="61" spans="1:4" s="36" customFormat="1" ht="27" customHeight="1">
      <c r="A61" s="539" t="s">
        <v>314</v>
      </c>
      <c r="B61" s="540"/>
      <c r="C61" s="541"/>
      <c r="D61" s="542">
        <f>D62+D67+D69</f>
        <v>6760748</v>
      </c>
    </row>
    <row r="62" spans="1:4" s="36" customFormat="1" ht="23.25" customHeight="1">
      <c r="A62" s="491">
        <v>801</v>
      </c>
      <c r="B62" s="383" t="s">
        <v>150</v>
      </c>
      <c r="C62" s="309"/>
      <c r="D62" s="493">
        <f>SUM(D63:D66)</f>
        <v>4950000</v>
      </c>
    </row>
    <row r="63" spans="1:4" s="36" customFormat="1" ht="30" customHeight="1">
      <c r="A63" s="543"/>
      <c r="B63" s="322"/>
      <c r="C63" s="309" t="s">
        <v>355</v>
      </c>
      <c r="D63" s="634">
        <f>1700000-20942</f>
        <v>1679058</v>
      </c>
    </row>
    <row r="64" spans="1:4" s="36" customFormat="1" ht="30" customHeight="1">
      <c r="A64" s="543"/>
      <c r="B64" s="322"/>
      <c r="C64" s="309" t="s">
        <v>356</v>
      </c>
      <c r="D64" s="496">
        <v>350000</v>
      </c>
    </row>
    <row r="65" spans="1:4" s="36" customFormat="1" ht="31.5" customHeight="1">
      <c r="A65" s="543"/>
      <c r="B65" s="322"/>
      <c r="C65" s="309" t="s">
        <v>357</v>
      </c>
      <c r="D65" s="496">
        <v>2900000</v>
      </c>
    </row>
    <row r="66" spans="1:4" s="36" customFormat="1" ht="31.5" customHeight="1">
      <c r="A66" s="543"/>
      <c r="B66" s="322"/>
      <c r="C66" s="635" t="s">
        <v>397</v>
      </c>
      <c r="D66" s="634">
        <v>20942</v>
      </c>
    </row>
    <row r="67" spans="1:4" s="36" customFormat="1" ht="39" customHeight="1">
      <c r="A67" s="332">
        <v>853</v>
      </c>
      <c r="B67" s="544" t="s">
        <v>173</v>
      </c>
      <c r="C67" s="545"/>
      <c r="D67" s="487">
        <f>SUM(D68:D68)</f>
        <v>310748</v>
      </c>
    </row>
    <row r="68" spans="1:4" s="233" customFormat="1" ht="37.5" customHeight="1">
      <c r="A68" s="511"/>
      <c r="B68" s="546"/>
      <c r="C68" s="530" t="s">
        <v>358</v>
      </c>
      <c r="D68" s="496">
        <v>310748</v>
      </c>
    </row>
    <row r="69" spans="1:4" s="36" customFormat="1" ht="31.5" customHeight="1">
      <c r="A69" s="274">
        <v>854</v>
      </c>
      <c r="B69" s="383" t="s">
        <v>246</v>
      </c>
      <c r="C69" s="309"/>
      <c r="D69" s="547">
        <f>D70</f>
        <v>1500000</v>
      </c>
    </row>
    <row r="70" spans="1:4" s="36" customFormat="1" ht="43.5" customHeight="1">
      <c r="A70" s="548"/>
      <c r="B70" s="549"/>
      <c r="C70" s="309" t="s">
        <v>359</v>
      </c>
      <c r="D70" s="496">
        <v>1500000</v>
      </c>
    </row>
    <row r="71" spans="1:4" s="36" customFormat="1" ht="29.25" customHeight="1">
      <c r="A71" s="488" t="s">
        <v>319</v>
      </c>
      <c r="B71" s="550"/>
      <c r="C71" s="551"/>
      <c r="D71" s="552">
        <f>D72+D75+D77</f>
        <v>370000</v>
      </c>
    </row>
    <row r="72" spans="1:4" s="36" customFormat="1" ht="34.5" customHeight="1">
      <c r="A72" s="343">
        <v>630</v>
      </c>
      <c r="B72" s="553" t="s">
        <v>226</v>
      </c>
      <c r="C72" s="554" t="s">
        <v>3</v>
      </c>
      <c r="D72" s="487">
        <f>SUM(D73:D74)</f>
        <v>100000</v>
      </c>
    </row>
    <row r="73" spans="1:4" s="36" customFormat="1" ht="36.75" customHeight="1">
      <c r="A73" s="511"/>
      <c r="B73" s="555"/>
      <c r="C73" s="556" t="s">
        <v>360</v>
      </c>
      <c r="D73" s="496">
        <v>60000</v>
      </c>
    </row>
    <row r="74" spans="1:4" s="36" customFormat="1" ht="30" customHeight="1">
      <c r="A74" s="399"/>
      <c r="B74" s="557"/>
      <c r="C74" s="522" t="s">
        <v>361</v>
      </c>
      <c r="D74" s="496">
        <v>40000</v>
      </c>
    </row>
    <row r="75" spans="1:4" s="36" customFormat="1" ht="26.25" customHeight="1">
      <c r="A75" s="274">
        <v>852</v>
      </c>
      <c r="B75" s="558" t="s">
        <v>243</v>
      </c>
      <c r="C75" s="545"/>
      <c r="D75" s="487">
        <f>SUM(D76:D76)</f>
        <v>200000</v>
      </c>
    </row>
    <row r="76" spans="1:4" s="36" customFormat="1" ht="40.5" customHeight="1">
      <c r="A76" s="380"/>
      <c r="B76" s="380"/>
      <c r="C76" s="545" t="s">
        <v>362</v>
      </c>
      <c r="D76" s="496">
        <v>200000</v>
      </c>
    </row>
    <row r="77" spans="1:7" s="36" customFormat="1" ht="38.25" customHeight="1">
      <c r="A77" s="332">
        <v>853</v>
      </c>
      <c r="B77" s="544" t="s">
        <v>173</v>
      </c>
      <c r="C77" s="545"/>
      <c r="D77" s="559">
        <f>SUM(D78)</f>
        <v>70000</v>
      </c>
      <c r="G77" s="3"/>
    </row>
    <row r="78" spans="1:7" s="36" customFormat="1" ht="37.5" customHeight="1">
      <c r="A78" s="381"/>
      <c r="B78" s="381"/>
      <c r="C78" s="545" t="s">
        <v>363</v>
      </c>
      <c r="D78" s="496">
        <v>70000</v>
      </c>
      <c r="G78" s="3"/>
    </row>
    <row r="79" spans="1:7" s="36" customFormat="1" ht="24.75" customHeight="1">
      <c r="A79" s="740" t="s">
        <v>364</v>
      </c>
      <c r="B79" s="741"/>
      <c r="C79" s="742"/>
      <c r="D79" s="560">
        <f>D13+D60</f>
        <v>17154049.27</v>
      </c>
      <c r="G79" s="3"/>
    </row>
    <row r="80" spans="3:7" s="36" customFormat="1" ht="12.75">
      <c r="C80" s="235"/>
      <c r="D80" s="561"/>
      <c r="G80" s="3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</sheetData>
  <mergeCells count="1">
    <mergeCell ref="A79:C7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3">
      <selection activeCell="C37" sqref="C37"/>
    </sheetView>
  </sheetViews>
  <sheetFormatPr defaultColWidth="9.140625" defaultRowHeight="12.75"/>
  <cols>
    <col min="1" max="1" width="4.57421875" style="2" customWidth="1"/>
    <col min="2" max="2" width="21.28125" style="2" customWidth="1"/>
    <col min="3" max="3" width="52.7109375" style="2" customWidth="1"/>
    <col min="4" max="4" width="18.7109375" style="2" customWidth="1"/>
    <col min="5" max="5" width="8.8515625" style="2" customWidth="1"/>
    <col min="6" max="6" width="16.00390625" style="2" customWidth="1"/>
    <col min="7" max="16384" width="9.140625" style="2" customWidth="1"/>
  </cols>
  <sheetData>
    <row r="1" spans="3:6" ht="18.75" customHeight="1">
      <c r="C1" s="476" t="s">
        <v>419</v>
      </c>
      <c r="F1" s="562"/>
    </row>
    <row r="2" spans="3:6" ht="19.5" customHeight="1">
      <c r="C2" s="477" t="s">
        <v>396</v>
      </c>
      <c r="F2" s="477"/>
    </row>
    <row r="3" spans="3:6" ht="19.5" customHeight="1">
      <c r="C3" s="477" t="s">
        <v>49</v>
      </c>
      <c r="F3" s="477"/>
    </row>
    <row r="4" spans="3:6" ht="19.5" customHeight="1">
      <c r="C4" s="234" t="s">
        <v>250</v>
      </c>
      <c r="F4" s="68"/>
    </row>
    <row r="5" spans="3:6" ht="19.5" customHeight="1">
      <c r="C5" s="234"/>
      <c r="F5" s="68"/>
    </row>
    <row r="6" ht="18" customHeight="1">
      <c r="C6" s="563"/>
    </row>
    <row r="7" spans="1:3" s="26" customFormat="1" ht="17.25" customHeight="1">
      <c r="A7" s="478" t="s">
        <v>365</v>
      </c>
      <c r="B7" s="564"/>
      <c r="C7" s="565"/>
    </row>
    <row r="8" spans="1:3" s="26" customFormat="1" ht="17.25" customHeight="1">
      <c r="A8" s="478" t="s">
        <v>308</v>
      </c>
      <c r="B8" s="564"/>
      <c r="C8" s="565"/>
    </row>
    <row r="9" spans="1:3" s="26" customFormat="1" ht="17.25" customHeight="1">
      <c r="A9" s="478" t="s">
        <v>309</v>
      </c>
      <c r="B9" s="564"/>
      <c r="C9" s="565"/>
    </row>
    <row r="10" spans="1:3" s="26" customFormat="1" ht="17.25" customHeight="1">
      <c r="A10" s="478"/>
      <c r="B10" s="564"/>
      <c r="C10" s="565"/>
    </row>
    <row r="11" spans="1:2" ht="18.75">
      <c r="A11" s="566"/>
      <c r="B11" s="480"/>
    </row>
    <row r="12" spans="3:4" ht="19.5" customHeight="1">
      <c r="C12" s="567"/>
      <c r="D12" s="482" t="s">
        <v>120</v>
      </c>
    </row>
    <row r="13" spans="1:4" ht="33" customHeight="1">
      <c r="A13" s="424" t="s">
        <v>13</v>
      </c>
      <c r="B13" s="424" t="s">
        <v>310</v>
      </c>
      <c r="C13" s="424" t="s">
        <v>311</v>
      </c>
      <c r="D13" s="483" t="s">
        <v>312</v>
      </c>
    </row>
    <row r="14" spans="1:4" ht="28.5" customHeight="1">
      <c r="A14" s="536" t="s">
        <v>313</v>
      </c>
      <c r="B14" s="568"/>
      <c r="C14" s="569"/>
      <c r="D14" s="570">
        <f>D15+D19+D22</f>
        <v>16108856.13</v>
      </c>
    </row>
    <row r="15" spans="1:4" s="461" customFormat="1" ht="29.25" customHeight="1">
      <c r="A15" s="539" t="s">
        <v>366</v>
      </c>
      <c r="B15" s="571"/>
      <c r="C15" s="572"/>
      <c r="D15" s="573">
        <f>D16</f>
        <v>4800000</v>
      </c>
    </row>
    <row r="16" spans="1:4" ht="31.5" customHeight="1">
      <c r="A16" s="574">
        <v>921</v>
      </c>
      <c r="B16" s="575" t="s">
        <v>208</v>
      </c>
      <c r="C16" s="408"/>
      <c r="D16" s="570">
        <f>D17+D18</f>
        <v>4800000</v>
      </c>
    </row>
    <row r="17" spans="1:4" ht="30.75" customHeight="1">
      <c r="A17" s="250"/>
      <c r="B17" s="576"/>
      <c r="C17" s="577" t="s">
        <v>367</v>
      </c>
      <c r="D17" s="496">
        <v>3500000</v>
      </c>
    </row>
    <row r="18" spans="1:4" ht="30" customHeight="1">
      <c r="A18" s="578"/>
      <c r="B18" s="579"/>
      <c r="C18" s="577" t="s">
        <v>368</v>
      </c>
      <c r="D18" s="634">
        <f>1200000+100000</f>
        <v>1300000</v>
      </c>
    </row>
    <row r="19" spans="1:4" ht="31.5" customHeight="1">
      <c r="A19" s="539" t="s">
        <v>369</v>
      </c>
      <c r="B19" s="580"/>
      <c r="C19" s="519"/>
      <c r="D19" s="573">
        <f>D20</f>
        <v>11292633.63</v>
      </c>
    </row>
    <row r="20" spans="1:4" ht="33" customHeight="1">
      <c r="A20" s="275">
        <v>600</v>
      </c>
      <c r="B20" s="558" t="s">
        <v>127</v>
      </c>
      <c r="C20" s="577"/>
      <c r="D20" s="570">
        <f>D21</f>
        <v>11292633.63</v>
      </c>
    </row>
    <row r="21" spans="1:6" ht="34.5" customHeight="1">
      <c r="A21" s="581"/>
      <c r="B21" s="582"/>
      <c r="C21" s="522" t="s">
        <v>370</v>
      </c>
      <c r="D21" s="496">
        <f>11269646.05+5542.46+17445.12</f>
        <v>11292633.63</v>
      </c>
      <c r="F21" s="4"/>
    </row>
    <row r="22" spans="1:6" ht="35.25" customHeight="1">
      <c r="A22" s="488" t="s">
        <v>319</v>
      </c>
      <c r="B22" s="436"/>
      <c r="C22" s="408"/>
      <c r="D22" s="573">
        <f>D23+D25</f>
        <v>16222.5</v>
      </c>
      <c r="F22" s="4"/>
    </row>
    <row r="23" spans="1:4" ht="28.5" customHeight="1">
      <c r="A23" s="310">
        <v>750</v>
      </c>
      <c r="B23" s="311" t="s">
        <v>138</v>
      </c>
      <c r="C23" s="545"/>
      <c r="D23" s="570">
        <f>SUM(D24)</f>
        <v>4222.5</v>
      </c>
    </row>
    <row r="24" spans="1:4" ht="46.5" customHeight="1">
      <c r="A24" s="500"/>
      <c r="B24" s="519"/>
      <c r="C24" s="545" t="s">
        <v>371</v>
      </c>
      <c r="D24" s="583">
        <v>4222.5</v>
      </c>
    </row>
    <row r="25" spans="1:4" ht="35.25" customHeight="1">
      <c r="A25" s="274">
        <v>900</v>
      </c>
      <c r="B25" s="515" t="s">
        <v>372</v>
      </c>
      <c r="C25" s="577"/>
      <c r="D25" s="493">
        <f>D26</f>
        <v>12000</v>
      </c>
    </row>
    <row r="26" spans="1:7" ht="45.75" customHeight="1">
      <c r="A26" s="581"/>
      <c r="B26" s="310"/>
      <c r="C26" s="584" t="s">
        <v>344</v>
      </c>
      <c r="D26" s="585">
        <v>12000</v>
      </c>
      <c r="E26" s="45"/>
      <c r="F26" s="45"/>
      <c r="G26" s="45"/>
    </row>
    <row r="27" spans="1:7" ht="30.75" customHeight="1">
      <c r="A27" s="536" t="s">
        <v>354</v>
      </c>
      <c r="B27" s="586"/>
      <c r="C27" s="587"/>
      <c r="D27" s="510">
        <f>D28+D31</f>
        <v>3722658</v>
      </c>
      <c r="E27" s="45"/>
      <c r="F27" s="45"/>
      <c r="G27" s="45"/>
    </row>
    <row r="28" spans="1:7" ht="33" customHeight="1">
      <c r="A28" s="588" t="s">
        <v>366</v>
      </c>
      <c r="B28" s="589"/>
      <c r="C28" s="590"/>
      <c r="D28" s="591">
        <f>D29</f>
        <v>2500000</v>
      </c>
      <c r="E28" s="45"/>
      <c r="F28" s="45"/>
      <c r="G28" s="45"/>
    </row>
    <row r="29" spans="1:4" ht="33" customHeight="1">
      <c r="A29" s="275">
        <v>921</v>
      </c>
      <c r="B29" s="575" t="s">
        <v>208</v>
      </c>
      <c r="C29" s="538"/>
      <c r="D29" s="592">
        <f>D30</f>
        <v>2500000</v>
      </c>
    </row>
    <row r="30" spans="1:4" ht="24.75" customHeight="1">
      <c r="A30" s="593"/>
      <c r="B30" s="519"/>
      <c r="C30" s="522" t="s">
        <v>373</v>
      </c>
      <c r="D30" s="634">
        <f>2400000+100000</f>
        <v>2500000</v>
      </c>
    </row>
    <row r="31" spans="1:4" ht="27.75" customHeight="1">
      <c r="A31" s="488" t="s">
        <v>319</v>
      </c>
      <c r="B31" s="594"/>
      <c r="C31" s="522"/>
      <c r="D31" s="552">
        <f>D32+D34+D36+D38</f>
        <v>1222658</v>
      </c>
    </row>
    <row r="32" spans="1:4" s="158" customFormat="1" ht="27.75" customHeight="1">
      <c r="A32" s="595">
        <v>600</v>
      </c>
      <c r="B32" s="310" t="s">
        <v>127</v>
      </c>
      <c r="C32" s="545"/>
      <c r="D32" s="487">
        <f>D33</f>
        <v>250000</v>
      </c>
    </row>
    <row r="33" spans="1:4" s="158" customFormat="1" ht="49.5" customHeight="1">
      <c r="A33" s="595"/>
      <c r="B33" s="310"/>
      <c r="C33" s="398" t="s">
        <v>374</v>
      </c>
      <c r="D33" s="525">
        <f>95000+155000</f>
        <v>250000</v>
      </c>
    </row>
    <row r="34" spans="1:4" ht="27.75" customHeight="1">
      <c r="A34" s="596">
        <v>630</v>
      </c>
      <c r="B34" s="597" t="s">
        <v>226</v>
      </c>
      <c r="C34" s="545"/>
      <c r="D34" s="487">
        <f>D35</f>
        <v>2258</v>
      </c>
    </row>
    <row r="35" spans="1:4" ht="43.5" customHeight="1">
      <c r="A35" s="576"/>
      <c r="B35" s="598"/>
      <c r="C35" s="530" t="s">
        <v>375</v>
      </c>
      <c r="D35" s="496">
        <v>2258</v>
      </c>
    </row>
    <row r="36" spans="1:4" ht="29.25" customHeight="1">
      <c r="A36" s="310">
        <v>801</v>
      </c>
      <c r="B36" s="383" t="s">
        <v>150</v>
      </c>
      <c r="C36" s="545"/>
      <c r="D36" s="493">
        <f>D37</f>
        <v>400</v>
      </c>
    </row>
    <row r="37" spans="1:4" s="36" customFormat="1" ht="33" customHeight="1">
      <c r="A37" s="599"/>
      <c r="B37" s="554"/>
      <c r="C37" s="235" t="s">
        <v>376</v>
      </c>
      <c r="D37" s="496">
        <v>400</v>
      </c>
    </row>
    <row r="38" spans="1:4" ht="43.5" customHeight="1">
      <c r="A38" s="275">
        <v>853</v>
      </c>
      <c r="B38" s="311" t="s">
        <v>173</v>
      </c>
      <c r="C38" s="530"/>
      <c r="D38" s="487">
        <f>D39</f>
        <v>970000</v>
      </c>
    </row>
    <row r="39" spans="1:4" ht="30.75" customHeight="1">
      <c r="A39" s="310"/>
      <c r="B39" s="311"/>
      <c r="C39" s="530" t="s">
        <v>377</v>
      </c>
      <c r="D39" s="496">
        <v>970000</v>
      </c>
    </row>
    <row r="40" spans="1:6" ht="25.5" customHeight="1">
      <c r="A40" s="743" t="s">
        <v>364</v>
      </c>
      <c r="B40" s="744"/>
      <c r="C40" s="742"/>
      <c r="D40" s="560">
        <f>D14+D27</f>
        <v>19831514.130000003</v>
      </c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</sheetData>
  <mergeCells count="1">
    <mergeCell ref="A40:C40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workbookViewId="0" topLeftCell="A1">
      <selection activeCell="I16" sqref="I16"/>
    </sheetView>
  </sheetViews>
  <sheetFormatPr defaultColWidth="9.140625" defaultRowHeight="12.75"/>
  <cols>
    <col min="1" max="1" width="3.57421875" style="193" customWidth="1"/>
    <col min="2" max="2" width="40.28125" style="193" customWidth="1"/>
    <col min="3" max="3" width="18.421875" style="193" customWidth="1"/>
    <col min="4" max="4" width="18.00390625" style="193" customWidth="1"/>
    <col min="5" max="5" width="17.57421875" style="193" customWidth="1"/>
    <col min="6" max="8" width="9.140625" style="193" customWidth="1"/>
    <col min="9" max="9" width="22.7109375" style="193" customWidth="1"/>
    <col min="10" max="16384" width="9.140625" style="193" customWidth="1"/>
  </cols>
  <sheetData>
    <row r="1" spans="3:5" ht="20.25">
      <c r="C1" s="600" t="s">
        <v>414</v>
      </c>
      <c r="D1" s="600"/>
      <c r="E1" s="601"/>
    </row>
    <row r="2" spans="3:5" ht="18.75">
      <c r="C2" s="601" t="s">
        <v>249</v>
      </c>
      <c r="D2" s="601"/>
      <c r="E2" s="601"/>
    </row>
    <row r="3" spans="3:5" ht="18.75">
      <c r="C3" s="601" t="s">
        <v>49</v>
      </c>
      <c r="D3" s="601"/>
      <c r="E3" s="601"/>
    </row>
    <row r="4" spans="3:5" ht="18.75">
      <c r="C4" s="234" t="s">
        <v>250</v>
      </c>
      <c r="D4" s="234"/>
      <c r="E4" s="601"/>
    </row>
    <row r="5" spans="3:5" ht="18.75">
      <c r="C5" s="477"/>
      <c r="D5" s="477"/>
      <c r="E5" s="601"/>
    </row>
    <row r="6" spans="2:5" ht="12.75">
      <c r="B6" s="602"/>
      <c r="C6" s="602"/>
      <c r="D6" s="602"/>
      <c r="E6" s="602"/>
    </row>
    <row r="7" spans="2:5" ht="18.75">
      <c r="B7" s="603" t="s">
        <v>378</v>
      </c>
      <c r="C7" s="602"/>
      <c r="D7" s="602"/>
      <c r="E7" s="602"/>
    </row>
    <row r="8" spans="2:5" ht="18.75">
      <c r="B8" s="603" t="s">
        <v>379</v>
      </c>
      <c r="C8" s="602"/>
      <c r="D8" s="602"/>
      <c r="E8" s="602"/>
    </row>
    <row r="9" spans="2:5" ht="18.75">
      <c r="B9" s="603"/>
      <c r="C9" s="602"/>
      <c r="D9" s="602"/>
      <c r="E9" s="602"/>
    </row>
    <row r="10" spans="2:5" s="194" customFormat="1" ht="24" customHeight="1">
      <c r="B10" s="604"/>
      <c r="C10" s="605" t="s">
        <v>380</v>
      </c>
      <c r="D10" s="605"/>
      <c r="E10" s="606"/>
    </row>
    <row r="11" spans="2:5" s="194" customFormat="1" ht="28.5" customHeight="1">
      <c r="B11" s="607"/>
      <c r="C11" s="745" t="s">
        <v>381</v>
      </c>
      <c r="D11" s="746"/>
      <c r="E11" s="608" t="s">
        <v>382</v>
      </c>
    </row>
    <row r="12" spans="2:7" ht="72.75" customHeight="1">
      <c r="B12" s="609" t="s">
        <v>383</v>
      </c>
      <c r="C12" s="610" t="s">
        <v>384</v>
      </c>
      <c r="D12" s="611" t="s">
        <v>385</v>
      </c>
      <c r="E12" s="612" t="s">
        <v>386</v>
      </c>
      <c r="G12" s="613"/>
    </row>
    <row r="13" spans="2:9" s="614" customFormat="1" ht="30.75" customHeight="1">
      <c r="B13" s="615" t="s">
        <v>387</v>
      </c>
      <c r="C13" s="616">
        <f>C14</f>
        <v>16225000</v>
      </c>
      <c r="D13" s="616">
        <f>D14</f>
        <v>815500</v>
      </c>
      <c r="E13" s="616">
        <f>E14</f>
        <v>17428554.72</v>
      </c>
      <c r="I13" s="195"/>
    </row>
    <row r="14" spans="2:9" s="614" customFormat="1" ht="48.75" customHeight="1">
      <c r="B14" s="617" t="s">
        <v>388</v>
      </c>
      <c r="C14" s="618">
        <f>SUM(C15:C21)</f>
        <v>16225000</v>
      </c>
      <c r="D14" s="618">
        <f>SUM(D15:D21)</f>
        <v>815500</v>
      </c>
      <c r="E14" s="618">
        <f>SUM(E15:E21)</f>
        <v>17428554.72</v>
      </c>
      <c r="I14" s="195"/>
    </row>
    <row r="15" spans="2:9" s="614" customFormat="1" ht="33" customHeight="1">
      <c r="B15" s="619" t="s">
        <v>389</v>
      </c>
      <c r="C15" s="618"/>
      <c r="D15" s="639">
        <v>815500</v>
      </c>
      <c r="E15" s="620"/>
      <c r="I15" s="601"/>
    </row>
    <row r="16" spans="2:5" ht="36.75" customHeight="1">
      <c r="B16" s="621" t="s">
        <v>390</v>
      </c>
      <c r="C16" s="622"/>
      <c r="D16" s="623"/>
      <c r="E16" s="624">
        <v>6037949.72</v>
      </c>
    </row>
    <row r="17" spans="2:5" ht="30" customHeight="1">
      <c r="B17" s="625" t="s">
        <v>391</v>
      </c>
      <c r="C17" s="623">
        <v>15000000</v>
      </c>
      <c r="D17" s="623"/>
      <c r="E17" s="624"/>
    </row>
    <row r="18" spans="2:5" ht="39" customHeight="1">
      <c r="B18" s="626" t="s">
        <v>392</v>
      </c>
      <c r="C18" s="623">
        <v>1225000</v>
      </c>
      <c r="D18" s="623"/>
      <c r="E18" s="624"/>
    </row>
    <row r="19" spans="2:5" ht="39" customHeight="1">
      <c r="B19" s="627" t="s">
        <v>393</v>
      </c>
      <c r="C19" s="623"/>
      <c r="D19" s="623"/>
      <c r="E19" s="624">
        <v>60829</v>
      </c>
    </row>
    <row r="20" spans="2:5" ht="39.75" customHeight="1">
      <c r="B20" s="621" t="s">
        <v>394</v>
      </c>
      <c r="C20" s="623"/>
      <c r="D20" s="623"/>
      <c r="E20" s="624">
        <v>221200</v>
      </c>
    </row>
    <row r="21" spans="2:5" ht="31.5" customHeight="1">
      <c r="B21" s="625" t="s">
        <v>395</v>
      </c>
      <c r="C21" s="623"/>
      <c r="D21" s="623"/>
      <c r="E21" s="623">
        <v>11108576</v>
      </c>
    </row>
    <row r="22" spans="2:5" ht="26.25" customHeight="1">
      <c r="B22" s="628"/>
      <c r="C22" s="629"/>
      <c r="D22" s="629"/>
      <c r="E22" s="630"/>
    </row>
    <row r="23" spans="4:5" ht="15.75">
      <c r="D23" s="632"/>
      <c r="E23" s="631"/>
    </row>
    <row r="24" ht="15.75">
      <c r="D24" s="632"/>
    </row>
    <row r="25" spans="3:4" ht="15.75">
      <c r="C25" s="640"/>
      <c r="D25" s="633"/>
    </row>
    <row r="26" spans="3:5" ht="15.75">
      <c r="C26" s="632"/>
      <c r="D26" s="632"/>
      <c r="E26" s="632"/>
    </row>
    <row r="27" spans="3:5" ht="15.75">
      <c r="C27" s="632"/>
      <c r="D27" s="632"/>
      <c r="E27" s="632"/>
    </row>
    <row r="28" spans="3:5" ht="15.75">
      <c r="C28" s="632"/>
      <c r="D28" s="632"/>
      <c r="E28" s="632"/>
    </row>
    <row r="29" spans="3:5" ht="15.75">
      <c r="C29" s="632"/>
      <c r="D29" s="632"/>
      <c r="E29" s="632"/>
    </row>
    <row r="30" spans="3:5" ht="15.75">
      <c r="C30" s="632"/>
      <c r="D30" s="632"/>
      <c r="E30" s="632"/>
    </row>
    <row r="31" spans="3:5" ht="15.75">
      <c r="C31" s="632"/>
      <c r="D31" s="632"/>
      <c r="E31" s="632"/>
    </row>
    <row r="32" spans="3:5" ht="15.75">
      <c r="C32" s="633"/>
      <c r="D32" s="633"/>
      <c r="E32" s="632"/>
    </row>
    <row r="33" spans="3:5" ht="15.75">
      <c r="C33" s="632"/>
      <c r="D33" s="632"/>
      <c r="E33" s="632"/>
    </row>
    <row r="34" spans="3:5" ht="15.75">
      <c r="C34" s="632"/>
      <c r="D34" s="632"/>
      <c r="E34" s="632"/>
    </row>
    <row r="35" spans="3:5" ht="15.75">
      <c r="C35" s="632"/>
      <c r="D35" s="632"/>
      <c r="E35" s="632"/>
    </row>
    <row r="36" spans="3:5" ht="15.75">
      <c r="C36" s="632"/>
      <c r="D36" s="632"/>
      <c r="E36" s="632"/>
    </row>
    <row r="37" spans="3:5" ht="15.75">
      <c r="C37" s="633"/>
      <c r="D37" s="633"/>
      <c r="E37" s="632"/>
    </row>
    <row r="38" spans="3:5" ht="15.75">
      <c r="C38" s="632"/>
      <c r="D38" s="632"/>
      <c r="E38" s="632"/>
    </row>
    <row r="39" spans="3:5" ht="15.75">
      <c r="C39" s="632"/>
      <c r="D39" s="632"/>
      <c r="E39" s="632"/>
    </row>
    <row r="40" spans="3:5" ht="15.75">
      <c r="C40" s="632"/>
      <c r="D40" s="632"/>
      <c r="E40" s="632"/>
    </row>
    <row r="41" spans="3:5" ht="15.75">
      <c r="C41" s="632"/>
      <c r="D41" s="632"/>
      <c r="E41" s="632"/>
    </row>
    <row r="42" spans="3:5" ht="15.75">
      <c r="C42" s="632"/>
      <c r="D42" s="632"/>
      <c r="E42" s="632"/>
    </row>
    <row r="43" spans="3:5" ht="15.75">
      <c r="C43" s="633"/>
      <c r="D43" s="633"/>
      <c r="E43" s="632"/>
    </row>
    <row r="44" spans="3:5" ht="15.75">
      <c r="C44" s="632"/>
      <c r="D44" s="632"/>
      <c r="E44" s="632"/>
    </row>
    <row r="45" spans="3:5" ht="15.75">
      <c r="C45" s="632"/>
      <c r="D45" s="632"/>
      <c r="E45" s="632"/>
    </row>
    <row r="46" spans="3:5" ht="15.75">
      <c r="C46" s="632"/>
      <c r="D46" s="632"/>
      <c r="E46" s="632"/>
    </row>
    <row r="47" spans="3:5" ht="15.75">
      <c r="C47" s="632"/>
      <c r="D47" s="632"/>
      <c r="E47" s="632"/>
    </row>
  </sheetData>
  <mergeCells count="1">
    <mergeCell ref="C11:D1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B1">
      <selection activeCell="F18" sqref="F1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17.7109375" style="192" customWidth="1"/>
    <col min="4" max="4" width="16.8515625" style="168" customWidth="1"/>
    <col min="5" max="5" width="18.8515625" style="168" customWidth="1"/>
    <col min="6" max="6" width="28.140625" style="203" customWidth="1"/>
    <col min="7" max="7" width="12.7109375" style="203" bestFit="1" customWidth="1"/>
    <col min="8" max="8" width="15.8515625" style="203" customWidth="1"/>
    <col min="9" max="9" width="16.28125" style="203" customWidth="1"/>
    <col min="10" max="10" width="14.7109375" style="203" customWidth="1"/>
    <col min="11" max="11" width="9.140625" style="203" customWidth="1"/>
  </cols>
  <sheetData>
    <row r="1" spans="1:12" ht="18">
      <c r="A1" s="203"/>
      <c r="B1" s="203"/>
      <c r="C1" s="191"/>
      <c r="L1" s="203"/>
    </row>
    <row r="2" spans="1:12" s="402" customFormat="1" ht="18">
      <c r="A2" s="401"/>
      <c r="B2" s="401"/>
      <c r="C2" s="715"/>
      <c r="D2" s="716"/>
      <c r="E2" s="716"/>
      <c r="F2" s="401"/>
      <c r="G2" s="401"/>
      <c r="H2" s="401"/>
      <c r="I2" s="401"/>
      <c r="J2" s="401"/>
      <c r="K2" s="401"/>
      <c r="L2" s="401"/>
    </row>
    <row r="3" spans="1:12" s="402" customFormat="1" ht="18">
      <c r="A3" s="401"/>
      <c r="B3" s="401"/>
      <c r="C3" s="715"/>
      <c r="D3" s="716"/>
      <c r="E3" s="716"/>
      <c r="F3" s="401"/>
      <c r="G3" s="401"/>
      <c r="H3" s="401"/>
      <c r="I3" s="401"/>
      <c r="J3" s="401"/>
      <c r="K3" s="401"/>
      <c r="L3" s="401"/>
    </row>
    <row r="4" spans="1:12" s="402" customFormat="1" ht="19.5" customHeight="1">
      <c r="A4" s="401"/>
      <c r="B4" s="422"/>
      <c r="C4" s="422"/>
      <c r="D4" s="422"/>
      <c r="E4" s="716"/>
      <c r="F4" s="401"/>
      <c r="G4" s="401"/>
      <c r="H4" s="401"/>
      <c r="I4" s="401"/>
      <c r="J4" s="401"/>
      <c r="K4" s="401"/>
      <c r="L4" s="401"/>
    </row>
    <row r="5" spans="1:12" s="402" customFormat="1" ht="18">
      <c r="A5" s="401"/>
      <c r="B5" s="715"/>
      <c r="C5" s="715"/>
      <c r="D5" s="716"/>
      <c r="E5" s="716"/>
      <c r="F5" s="401"/>
      <c r="G5" s="401"/>
      <c r="H5" s="401"/>
      <c r="I5" s="401"/>
      <c r="J5" s="401"/>
      <c r="K5" s="401"/>
      <c r="L5" s="401"/>
    </row>
    <row r="6" spans="1:12" s="402" customFormat="1" ht="18">
      <c r="A6" s="401"/>
      <c r="B6" s="715"/>
      <c r="C6" s="715"/>
      <c r="D6" s="716"/>
      <c r="E6" s="716"/>
      <c r="F6" s="401"/>
      <c r="G6" s="401"/>
      <c r="H6" s="401"/>
      <c r="I6" s="401"/>
      <c r="J6" s="401"/>
      <c r="K6" s="401"/>
      <c r="L6" s="401"/>
    </row>
    <row r="7" spans="1:12" s="718" customFormat="1" ht="18">
      <c r="A7" s="715"/>
      <c r="B7" s="717"/>
      <c r="C7" s="717"/>
      <c r="D7" s="717"/>
      <c r="E7" s="715"/>
      <c r="F7" s="715"/>
      <c r="G7" s="715"/>
      <c r="H7" s="715"/>
      <c r="I7" s="715"/>
      <c r="J7" s="715"/>
      <c r="K7" s="715"/>
      <c r="L7" s="715"/>
    </row>
    <row r="8" spans="1:12" s="718" customFormat="1" ht="18">
      <c r="A8" s="715"/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</row>
    <row r="9" spans="1:12" s="718" customFormat="1" ht="18">
      <c r="A9" s="715"/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</row>
    <row r="10" spans="1:12" s="718" customFormat="1" ht="18">
      <c r="A10" s="719"/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</row>
    <row r="11" spans="1:12" s="718" customFormat="1" ht="60.75" customHeight="1">
      <c r="A11" s="720"/>
      <c r="B11" s="717"/>
      <c r="C11" s="715"/>
      <c r="D11" s="715"/>
      <c r="E11" s="715"/>
      <c r="F11" s="715"/>
      <c r="G11" s="715"/>
      <c r="H11" s="715"/>
      <c r="I11" s="715"/>
      <c r="J11" s="715"/>
      <c r="K11" s="715"/>
      <c r="L11" s="715"/>
    </row>
    <row r="12" spans="1:12" s="718" customFormat="1" ht="30.75" customHeight="1">
      <c r="A12" s="721"/>
      <c r="B12" s="721"/>
      <c r="C12" s="721"/>
      <c r="D12" s="715"/>
      <c r="E12" s="715"/>
      <c r="F12" s="715"/>
      <c r="G12" s="715"/>
      <c r="H12" s="715"/>
      <c r="I12" s="715"/>
      <c r="J12" s="715"/>
      <c r="K12" s="715"/>
      <c r="L12" s="715"/>
    </row>
    <row r="13" spans="1:12" s="718" customFormat="1" ht="18">
      <c r="A13" s="715"/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</row>
    <row r="14" spans="1:12" s="718" customFormat="1" ht="18">
      <c r="A14" s="715"/>
      <c r="B14" s="715"/>
      <c r="C14" s="715"/>
      <c r="D14" s="715"/>
      <c r="E14" s="715"/>
      <c r="F14" s="715"/>
      <c r="G14" s="715"/>
      <c r="H14" s="715"/>
      <c r="I14" s="715"/>
      <c r="J14" s="715"/>
      <c r="K14" s="715"/>
      <c r="L14" s="715"/>
    </row>
    <row r="15" spans="1:12" s="718" customFormat="1" ht="18">
      <c r="A15" s="715"/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</row>
    <row r="16" spans="1:12" s="718" customFormat="1" ht="18">
      <c r="A16" s="715"/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</row>
    <row r="17" spans="1:12" s="718" customFormat="1" ht="18">
      <c r="A17" s="715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</row>
    <row r="18" spans="1:12" s="723" customFormat="1" ht="18">
      <c r="A18" s="722"/>
      <c r="B18" s="722"/>
      <c r="C18" s="722"/>
      <c r="D18" s="722"/>
      <c r="E18" s="722"/>
      <c r="F18" s="722"/>
      <c r="G18" s="722"/>
      <c r="H18" s="722"/>
      <c r="I18" s="722"/>
      <c r="J18" s="722"/>
      <c r="K18" s="722"/>
      <c r="L18" s="722"/>
    </row>
    <row r="19" spans="1:12" s="723" customFormat="1" ht="18">
      <c r="A19" s="722"/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</row>
    <row r="20" spans="1:12" s="725" customFormat="1" ht="18">
      <c r="A20" s="724"/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</row>
    <row r="21" spans="1:12" s="725" customFormat="1" ht="18">
      <c r="A21" s="724"/>
      <c r="B21" s="724"/>
      <c r="C21" s="724"/>
      <c r="D21" s="726"/>
      <c r="E21" s="724"/>
      <c r="F21" s="724"/>
      <c r="G21" s="724"/>
      <c r="H21" s="724"/>
      <c r="I21" s="724"/>
      <c r="J21" s="724"/>
      <c r="K21" s="724"/>
      <c r="L21" s="724"/>
    </row>
    <row r="22" spans="1:12" s="725" customFormat="1" ht="18">
      <c r="A22" s="724"/>
      <c r="B22" s="724"/>
      <c r="C22" s="724"/>
      <c r="D22" s="726"/>
      <c r="E22" s="724"/>
      <c r="F22" s="724"/>
      <c r="G22" s="724"/>
      <c r="H22" s="724"/>
      <c r="I22" s="724"/>
      <c r="J22" s="724"/>
      <c r="K22" s="724"/>
      <c r="L22" s="724"/>
    </row>
    <row r="23" spans="1:12" s="725" customFormat="1" ht="18">
      <c r="A23" s="724"/>
      <c r="B23" s="724"/>
      <c r="C23" s="724"/>
      <c r="D23" s="726"/>
      <c r="E23" s="724"/>
      <c r="F23" s="724"/>
      <c r="G23" s="724"/>
      <c r="H23" s="724"/>
      <c r="I23" s="724"/>
      <c r="J23" s="724"/>
      <c r="K23" s="724"/>
      <c r="L23" s="724"/>
    </row>
    <row r="24" spans="1:12" s="725" customFormat="1" ht="18">
      <c r="A24" s="724"/>
      <c r="B24" s="724"/>
      <c r="C24" s="724"/>
      <c r="D24" s="726"/>
      <c r="E24" s="724"/>
      <c r="F24" s="724"/>
      <c r="G24" s="724"/>
      <c r="H24" s="724"/>
      <c r="I24" s="724"/>
      <c r="J24" s="724"/>
      <c r="K24" s="724"/>
      <c r="L24" s="724"/>
    </row>
    <row r="25" spans="1:12" s="186" customFormat="1" ht="18">
      <c r="A25" s="724"/>
      <c r="B25" s="724"/>
      <c r="C25" s="724"/>
      <c r="D25" s="726"/>
      <c r="E25" s="727"/>
      <c r="F25" s="361"/>
      <c r="G25" s="361"/>
      <c r="H25" s="361"/>
      <c r="I25" s="361"/>
      <c r="J25" s="361"/>
      <c r="K25" s="361"/>
      <c r="L25" s="361"/>
    </row>
    <row r="26" spans="1:12" s="186" customFormat="1" ht="18">
      <c r="A26" s="728"/>
      <c r="B26" s="729"/>
      <c r="C26" s="729"/>
      <c r="D26" s="727"/>
      <c r="E26" s="727"/>
      <c r="F26" s="361"/>
      <c r="G26" s="361"/>
      <c r="H26" s="361"/>
      <c r="I26" s="361"/>
      <c r="J26" s="361"/>
      <c r="K26" s="361"/>
      <c r="L26" s="361"/>
    </row>
    <row r="27" spans="1:12" s="186" customFormat="1" ht="18">
      <c r="A27" s="730"/>
      <c r="B27" s="730"/>
      <c r="C27" s="729"/>
      <c r="D27" s="727"/>
      <c r="E27" s="727"/>
      <c r="F27" s="361"/>
      <c r="G27" s="361"/>
      <c r="H27" s="361"/>
      <c r="I27" s="361"/>
      <c r="J27" s="361"/>
      <c r="K27" s="361"/>
      <c r="L27" s="361"/>
    </row>
    <row r="28" spans="1:12" s="186" customFormat="1" ht="18">
      <c r="A28" s="361"/>
      <c r="B28" s="361"/>
      <c r="C28" s="724"/>
      <c r="D28" s="727"/>
      <c r="E28" s="727"/>
      <c r="F28" s="361"/>
      <c r="G28" s="361"/>
      <c r="H28" s="361"/>
      <c r="I28" s="361"/>
      <c r="J28" s="361"/>
      <c r="K28" s="361"/>
      <c r="L28" s="361"/>
    </row>
    <row r="29" spans="1:12" s="186" customFormat="1" ht="18">
      <c r="A29" s="361"/>
      <c r="B29" s="361"/>
      <c r="C29" s="724"/>
      <c r="D29" s="727"/>
      <c r="E29" s="727"/>
      <c r="F29" s="361"/>
      <c r="G29" s="361"/>
      <c r="H29" s="361"/>
      <c r="I29" s="361"/>
      <c r="J29" s="361"/>
      <c r="K29" s="361"/>
      <c r="L29" s="361"/>
    </row>
    <row r="30" spans="1:12" s="186" customFormat="1" ht="18">
      <c r="A30" s="361"/>
      <c r="B30" s="361"/>
      <c r="C30" s="724"/>
      <c r="D30" s="727"/>
      <c r="E30" s="727"/>
      <c r="F30" s="361"/>
      <c r="G30" s="361"/>
      <c r="H30" s="361"/>
      <c r="I30" s="361"/>
      <c r="J30" s="361"/>
      <c r="K30" s="361"/>
      <c r="L30" s="361"/>
    </row>
    <row r="31" spans="1:12" s="186" customFormat="1" ht="18">
      <c r="A31" s="361"/>
      <c r="B31" s="361"/>
      <c r="C31" s="724"/>
      <c r="D31" s="727"/>
      <c r="E31" s="727"/>
      <c r="F31" s="361"/>
      <c r="G31" s="361"/>
      <c r="H31" s="361"/>
      <c r="I31" s="361"/>
      <c r="J31" s="361"/>
      <c r="K31" s="361"/>
      <c r="L31" s="361"/>
    </row>
    <row r="32" spans="1:12" s="186" customFormat="1" ht="18">
      <c r="A32" s="361"/>
      <c r="B32" s="361"/>
      <c r="C32" s="724"/>
      <c r="D32" s="727"/>
      <c r="E32" s="727"/>
      <c r="F32" s="361"/>
      <c r="G32" s="361"/>
      <c r="H32" s="361"/>
      <c r="I32" s="361"/>
      <c r="J32" s="361"/>
      <c r="K32" s="361"/>
      <c r="L32" s="361"/>
    </row>
    <row r="33" spans="1:12" s="186" customFormat="1" ht="18">
      <c r="A33" s="361"/>
      <c r="B33" s="361"/>
      <c r="C33" s="724"/>
      <c r="D33" s="727"/>
      <c r="E33" s="727"/>
      <c r="F33" s="361"/>
      <c r="G33" s="361"/>
      <c r="H33" s="361"/>
      <c r="I33" s="361"/>
      <c r="J33" s="361"/>
      <c r="K33" s="361"/>
      <c r="L33" s="361"/>
    </row>
    <row r="34" spans="1:12" s="186" customFormat="1" ht="18">
      <c r="A34" s="361"/>
      <c r="B34" s="361"/>
      <c r="C34" s="724"/>
      <c r="D34" s="727"/>
      <c r="E34" s="727"/>
      <c r="F34" s="361"/>
      <c r="G34" s="361"/>
      <c r="H34" s="361"/>
      <c r="I34" s="361"/>
      <c r="J34" s="361"/>
      <c r="K34" s="361"/>
      <c r="L34" s="361"/>
    </row>
    <row r="35" spans="1:12" s="186" customFormat="1" ht="18">
      <c r="A35" s="361"/>
      <c r="B35" s="361"/>
      <c r="C35" s="724"/>
      <c r="D35" s="727"/>
      <c r="E35" s="727"/>
      <c r="F35" s="361"/>
      <c r="G35" s="361"/>
      <c r="H35" s="361"/>
      <c r="I35" s="361"/>
      <c r="J35" s="361"/>
      <c r="K35" s="361"/>
      <c r="L35" s="361"/>
    </row>
    <row r="36" spans="1:12" s="186" customFormat="1" ht="18">
      <c r="A36" s="361"/>
      <c r="B36" s="361"/>
      <c r="C36" s="724"/>
      <c r="D36" s="727"/>
      <c r="E36" s="727"/>
      <c r="F36" s="361"/>
      <c r="G36" s="361"/>
      <c r="H36" s="361"/>
      <c r="I36" s="361"/>
      <c r="J36" s="361"/>
      <c r="K36" s="361"/>
      <c r="L36" s="361"/>
    </row>
    <row r="37" spans="1:12" s="186" customFormat="1" ht="18">
      <c r="A37" s="361"/>
      <c r="B37" s="361"/>
      <c r="C37" s="724"/>
      <c r="D37" s="727"/>
      <c r="E37" s="727"/>
      <c r="F37" s="361"/>
      <c r="G37" s="361"/>
      <c r="H37" s="361"/>
      <c r="I37" s="361"/>
      <c r="J37" s="361"/>
      <c r="K37" s="361"/>
      <c r="L37" s="361"/>
    </row>
    <row r="38" spans="1:12" s="186" customFormat="1" ht="18">
      <c r="A38" s="361"/>
      <c r="B38" s="361"/>
      <c r="C38" s="724"/>
      <c r="D38" s="727"/>
      <c r="E38" s="727"/>
      <c r="F38" s="361"/>
      <c r="G38" s="361"/>
      <c r="H38" s="361"/>
      <c r="I38" s="361"/>
      <c r="J38" s="361"/>
      <c r="K38" s="361"/>
      <c r="L38" s="361"/>
    </row>
    <row r="39" spans="1:12" s="186" customFormat="1" ht="18">
      <c r="A39" s="361"/>
      <c r="B39" s="361"/>
      <c r="C39" s="724"/>
      <c r="D39" s="727"/>
      <c r="E39" s="727"/>
      <c r="F39" s="361"/>
      <c r="G39" s="361"/>
      <c r="H39" s="361"/>
      <c r="I39" s="361"/>
      <c r="J39" s="361"/>
      <c r="K39" s="361"/>
      <c r="L39" s="361"/>
    </row>
    <row r="40" spans="1:12" s="186" customFormat="1" ht="18">
      <c r="A40" s="361"/>
      <c r="B40" s="361"/>
      <c r="C40" s="724"/>
      <c r="D40" s="727"/>
      <c r="E40" s="727"/>
      <c r="F40" s="361"/>
      <c r="G40" s="361"/>
      <c r="H40" s="361"/>
      <c r="I40" s="361"/>
      <c r="J40" s="361"/>
      <c r="K40" s="361"/>
      <c r="L40" s="361"/>
    </row>
    <row r="41" spans="3:11" s="186" customFormat="1" ht="18">
      <c r="C41" s="725"/>
      <c r="D41" s="727"/>
      <c r="E41" s="727"/>
      <c r="F41" s="361"/>
      <c r="G41" s="361"/>
      <c r="H41" s="361"/>
      <c r="I41" s="361"/>
      <c r="J41" s="361"/>
      <c r="K41" s="361"/>
    </row>
    <row r="42" spans="3:11" s="186" customFormat="1" ht="18">
      <c r="C42" s="725"/>
      <c r="D42" s="727"/>
      <c r="E42" s="727"/>
      <c r="F42" s="361"/>
      <c r="G42" s="731"/>
      <c r="H42" s="361"/>
      <c r="I42" s="361"/>
      <c r="J42" s="361"/>
      <c r="K42" s="361"/>
    </row>
    <row r="43" spans="3:11" s="186" customFormat="1" ht="18">
      <c r="C43" s="725"/>
      <c r="D43" s="727"/>
      <c r="E43" s="727"/>
      <c r="F43" s="361"/>
      <c r="G43" s="361"/>
      <c r="H43" s="361"/>
      <c r="I43" s="361"/>
      <c r="J43" s="361"/>
      <c r="K43" s="361"/>
    </row>
    <row r="44" spans="3:11" s="186" customFormat="1" ht="18">
      <c r="C44" s="725"/>
      <c r="D44" s="727"/>
      <c r="E44" s="727"/>
      <c r="F44" s="361"/>
      <c r="G44" s="361"/>
      <c r="H44" s="361"/>
      <c r="I44" s="361"/>
      <c r="J44" s="361"/>
      <c r="K44" s="361"/>
    </row>
    <row r="45" spans="3:11" s="186" customFormat="1" ht="18">
      <c r="C45" s="725"/>
      <c r="D45" s="727"/>
      <c r="E45" s="727"/>
      <c r="F45" s="361"/>
      <c r="G45" s="361"/>
      <c r="H45" s="361"/>
      <c r="I45" s="361"/>
      <c r="J45" s="361"/>
      <c r="K45" s="361"/>
    </row>
    <row r="46" spans="3:11" s="186" customFormat="1" ht="18">
      <c r="C46" s="725"/>
      <c r="D46" s="727"/>
      <c r="E46" s="727"/>
      <c r="F46" s="361"/>
      <c r="G46" s="441"/>
      <c r="H46" s="361"/>
      <c r="I46" s="361"/>
      <c r="J46" s="361"/>
      <c r="K46" s="361"/>
    </row>
    <row r="47" spans="3:11" s="186" customFormat="1" ht="18">
      <c r="C47" s="725"/>
      <c r="D47" s="727"/>
      <c r="E47" s="727"/>
      <c r="F47" s="361"/>
      <c r="G47" s="361"/>
      <c r="H47" s="361"/>
      <c r="I47" s="361"/>
      <c r="J47" s="361"/>
      <c r="K47" s="361"/>
    </row>
    <row r="48" spans="3:11" s="186" customFormat="1" ht="18">
      <c r="C48" s="725"/>
      <c r="D48" s="727"/>
      <c r="E48" s="727"/>
      <c r="F48" s="361"/>
      <c r="G48" s="361"/>
      <c r="H48" s="361"/>
      <c r="I48" s="361"/>
      <c r="J48" s="361"/>
      <c r="K48" s="361"/>
    </row>
    <row r="49" spans="3:11" s="186" customFormat="1" ht="18">
      <c r="C49" s="725"/>
      <c r="D49" s="727"/>
      <c r="E49" s="727"/>
      <c r="F49" s="361"/>
      <c r="G49" s="361"/>
      <c r="H49" s="361"/>
      <c r="I49" s="361"/>
      <c r="J49" s="361"/>
      <c r="K49" s="361"/>
    </row>
    <row r="50" spans="3:11" s="186" customFormat="1" ht="18">
      <c r="C50" s="725"/>
      <c r="D50" s="727"/>
      <c r="E50" s="727"/>
      <c r="F50" s="361"/>
      <c r="G50" s="361"/>
      <c r="H50" s="361"/>
      <c r="I50" s="361"/>
      <c r="J50" s="361"/>
      <c r="K50" s="361"/>
    </row>
    <row r="51" spans="3:11" s="186" customFormat="1" ht="18">
      <c r="C51" s="725"/>
      <c r="D51" s="727"/>
      <c r="E51" s="727"/>
      <c r="F51" s="361"/>
      <c r="G51" s="361"/>
      <c r="H51" s="361"/>
      <c r="I51" s="361"/>
      <c r="J51" s="361"/>
      <c r="K51" s="361"/>
    </row>
    <row r="52" spans="3:11" s="186" customFormat="1" ht="18">
      <c r="C52" s="725"/>
      <c r="D52" s="727"/>
      <c r="E52" s="727"/>
      <c r="F52" s="361"/>
      <c r="G52" s="361"/>
      <c r="H52" s="361"/>
      <c r="I52" s="361"/>
      <c r="J52" s="361"/>
      <c r="K52" s="361"/>
    </row>
    <row r="53" spans="3:11" s="186" customFormat="1" ht="18">
      <c r="C53" s="725"/>
      <c r="D53" s="727"/>
      <c r="E53" s="727"/>
      <c r="F53" s="361"/>
      <c r="G53" s="361"/>
      <c r="H53" s="361"/>
      <c r="I53" s="361"/>
      <c r="J53" s="361"/>
      <c r="K53" s="361"/>
    </row>
    <row r="54" spans="3:11" s="186" customFormat="1" ht="18">
      <c r="C54" s="725"/>
      <c r="D54" s="727"/>
      <c r="E54" s="727"/>
      <c r="F54" s="361"/>
      <c r="G54" s="361"/>
      <c r="H54" s="361"/>
      <c r="I54" s="361"/>
      <c r="J54" s="361"/>
      <c r="K54" s="361"/>
    </row>
    <row r="55" spans="3:11" s="186" customFormat="1" ht="18">
      <c r="C55" s="725"/>
      <c r="D55" s="727"/>
      <c r="E55" s="727"/>
      <c r="F55" s="361"/>
      <c r="G55" s="361"/>
      <c r="H55" s="361"/>
      <c r="I55" s="361"/>
      <c r="J55" s="361"/>
      <c r="K55" s="361"/>
    </row>
    <row r="56" spans="3:11" s="186" customFormat="1" ht="18">
      <c r="C56" s="725"/>
      <c r="D56" s="727"/>
      <c r="E56" s="727"/>
      <c r="F56" s="361"/>
      <c r="G56" s="361"/>
      <c r="H56" s="361"/>
      <c r="I56" s="361"/>
      <c r="J56" s="361"/>
      <c r="K56" s="361"/>
    </row>
    <row r="57" spans="3:11" s="186" customFormat="1" ht="18">
      <c r="C57" s="725"/>
      <c r="D57" s="727"/>
      <c r="E57" s="727"/>
      <c r="F57" s="361"/>
      <c r="G57" s="361"/>
      <c r="H57" s="361"/>
      <c r="I57" s="361"/>
      <c r="J57" s="361"/>
      <c r="K57" s="361"/>
    </row>
    <row r="58" spans="3:11" s="186" customFormat="1" ht="18">
      <c r="C58" s="725"/>
      <c r="D58" s="727"/>
      <c r="E58" s="727"/>
      <c r="F58" s="361"/>
      <c r="G58" s="361"/>
      <c r="H58" s="361"/>
      <c r="I58" s="361"/>
      <c r="J58" s="361"/>
      <c r="K58" s="361"/>
    </row>
    <row r="59" spans="3:11" s="186" customFormat="1" ht="18">
      <c r="C59" s="725"/>
      <c r="D59" s="727"/>
      <c r="E59" s="727"/>
      <c r="F59" s="361"/>
      <c r="G59" s="361"/>
      <c r="H59" s="361"/>
      <c r="I59" s="361"/>
      <c r="J59" s="361"/>
      <c r="K59" s="361"/>
    </row>
    <row r="60" spans="3:11" s="186" customFormat="1" ht="18">
      <c r="C60" s="725"/>
      <c r="D60" s="727"/>
      <c r="E60" s="727"/>
      <c r="F60" s="361"/>
      <c r="G60" s="361"/>
      <c r="H60" s="361"/>
      <c r="I60" s="361"/>
      <c r="J60" s="361"/>
      <c r="K60" s="361"/>
    </row>
    <row r="61" spans="3:11" s="186" customFormat="1" ht="18">
      <c r="C61" s="725"/>
      <c r="D61" s="727"/>
      <c r="E61" s="727"/>
      <c r="F61" s="361"/>
      <c r="G61" s="361"/>
      <c r="H61" s="361"/>
      <c r="I61" s="361"/>
      <c r="J61" s="361"/>
      <c r="K61" s="361"/>
    </row>
    <row r="62" spans="3:11" s="186" customFormat="1" ht="18">
      <c r="C62" s="725"/>
      <c r="D62" s="727"/>
      <c r="E62" s="727"/>
      <c r="F62" s="361"/>
      <c r="G62" s="361"/>
      <c r="H62" s="361"/>
      <c r="I62" s="361"/>
      <c r="J62" s="361"/>
      <c r="K62" s="361"/>
    </row>
    <row r="63" spans="3:11" s="186" customFormat="1" ht="18">
      <c r="C63" s="725"/>
      <c r="D63" s="727"/>
      <c r="E63" s="727"/>
      <c r="F63" s="361"/>
      <c r="G63" s="361"/>
      <c r="H63" s="361"/>
      <c r="I63" s="361"/>
      <c r="J63" s="361"/>
      <c r="K63" s="361"/>
    </row>
    <row r="64" spans="3:11" s="186" customFormat="1" ht="18">
      <c r="C64" s="725"/>
      <c r="D64" s="727"/>
      <c r="E64" s="727"/>
      <c r="F64" s="361"/>
      <c r="G64" s="361"/>
      <c r="H64" s="361"/>
      <c r="I64" s="361"/>
      <c r="J64" s="361"/>
      <c r="K64" s="361"/>
    </row>
    <row r="65" spans="3:11" s="186" customFormat="1" ht="18">
      <c r="C65" s="725"/>
      <c r="D65" s="727"/>
      <c r="E65" s="727"/>
      <c r="F65" s="361"/>
      <c r="G65" s="361"/>
      <c r="H65" s="361"/>
      <c r="I65" s="361"/>
      <c r="J65" s="361"/>
      <c r="K65" s="361"/>
    </row>
    <row r="66" spans="3:11" s="186" customFormat="1" ht="18">
      <c r="C66" s="725"/>
      <c r="D66" s="727"/>
      <c r="E66" s="727"/>
      <c r="F66" s="361"/>
      <c r="G66" s="361"/>
      <c r="H66" s="361"/>
      <c r="I66" s="361"/>
      <c r="J66" s="361"/>
      <c r="K66" s="361"/>
    </row>
    <row r="67" spans="3:11" s="186" customFormat="1" ht="18">
      <c r="C67" s="725"/>
      <c r="D67" s="727"/>
      <c r="E67" s="727"/>
      <c r="F67" s="361"/>
      <c r="G67" s="361"/>
      <c r="H67" s="361"/>
      <c r="I67" s="361"/>
      <c r="J67" s="361"/>
      <c r="K67" s="361"/>
    </row>
    <row r="68" spans="3:11" s="186" customFormat="1" ht="18">
      <c r="C68" s="725"/>
      <c r="D68" s="727"/>
      <c r="E68" s="727"/>
      <c r="F68" s="361"/>
      <c r="G68" s="361"/>
      <c r="H68" s="361"/>
      <c r="I68" s="361"/>
      <c r="J68" s="361"/>
      <c r="K68" s="361"/>
    </row>
    <row r="69" spans="3:11" s="186" customFormat="1" ht="18">
      <c r="C69" s="725"/>
      <c r="D69" s="727"/>
      <c r="E69" s="727"/>
      <c r="F69" s="361"/>
      <c r="G69" s="361"/>
      <c r="H69" s="361"/>
      <c r="I69" s="361"/>
      <c r="J69" s="361"/>
      <c r="K69" s="36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2015-05-19T06:30:14Z</cp:lastPrinted>
  <dcterms:created xsi:type="dcterms:W3CDTF">2009-03-04T08:33:11Z</dcterms:created>
  <dcterms:modified xsi:type="dcterms:W3CDTF">2015-05-19T07:51:24Z</dcterms:modified>
  <cp:category/>
  <cp:version/>
  <cp:contentType/>
  <cp:contentStatus/>
</cp:coreProperties>
</file>