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3"/>
  </bookViews>
  <sheets>
    <sheet name=" Uch.   RM nr  z .07.2015." sheetId="1" r:id="rId1"/>
    <sheet name="Zał. nr 1" sheetId="2" r:id="rId2"/>
    <sheet name="Zał. nr 2" sheetId="3" r:id="rId3"/>
    <sheet name="Zał. nr 3" sheetId="4" r:id="rId4"/>
    <sheet name="Wolny" sheetId="5" r:id="rId5"/>
  </sheets>
  <definedNames>
    <definedName name="_xlnm.Print_Titles" localSheetId="1">'Zał. nr 1'!$10:$12</definedName>
    <definedName name="_xlnm.Print_Titles" localSheetId="2">'Zał. nr 2'!$13:$14</definedName>
    <definedName name="_xlnm.Print_Titles" localSheetId="3">'Zał. nr 3'!$12:$12</definedName>
  </definedNames>
  <calcPr fullCalcOnLoad="1"/>
</workbook>
</file>

<file path=xl/sharedStrings.xml><?xml version="1.0" encoding="utf-8"?>
<sst xmlns="http://schemas.openxmlformats.org/spreadsheetml/2006/main" count="548" uniqueCount="406">
  <si>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</si>
  <si>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</si>
  <si>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</si>
  <si>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</si>
  <si>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</si>
  <si>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</si>
  <si>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</si>
  <si>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</si>
  <si>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</si>
  <si>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</si>
  <si>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</si>
  <si>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</si>
  <si>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</si>
  <si>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Dział</t>
  </si>
  <si>
    <t>Rezerwa celowa na inwestycje i zakupy inwestycyjne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</si>
  <si>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</si>
  <si>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</si>
  <si>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</si>
  <si>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</si>
  <si>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</si>
  <si>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</si>
  <si>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</si>
  <si>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</si>
  <si>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</si>
  <si>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</si>
  <si>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</si>
  <si>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</si>
  <si>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</si>
  <si>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</si>
  <si>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</si>
  <si>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</si>
  <si>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 2) kwotę  wydatków  powiatu ogółem                      </t>
  </si>
  <si>
    <t xml:space="preserve">                  Zwiększa się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</si>
  <si>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</si>
  <si>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</si>
  <si>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</si>
  <si>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</si>
  <si>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</si>
  <si>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</si>
  <si>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</si>
  <si>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</si>
  <si>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</si>
  <si>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</si>
  <si>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>6. W Załączniku Nr 2 do uchwały budżetowej dokonuje się następujących zmian:</t>
  </si>
  <si>
    <t xml:space="preserve"> (Dz. U. z 2013  poz. 885 ze zm.)   R a d a    M i a s t a   K o n i n a   u c h w a l a,  co następuje "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</si>
  <si>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</si>
  <si>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</si>
  <si>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t xml:space="preserve">miasta Konina na 2015 rok zmienionej  zarządzeniami w sprawie zmian w budżecie miasta Konina </t>
  </si>
  <si>
    <t xml:space="preserve">na 2015 rok:  Nr 11/2015 Prezydenta Miasta Konina z dnia 29 stycznia 2015 r.; Nr  17 /2015 Prezydenta Miasta  </t>
  </si>
  <si>
    <t>W części dotyczącej dochodów  powiatu</t>
  </si>
  <si>
    <t xml:space="preserve">         2) dochody powiatu ogółem                                                                                  </t>
  </si>
  <si>
    <t>3. W Załączniku Nr 1 do uchwały budżetowej dokonuje się następujących zmian:</t>
  </si>
  <si>
    <t>Miasta Konina z dnia 26 lutego 2015 r.; Nr 30/2015 Prezydenta Miasta Konina z dnia 13 marca 2015 r.;</t>
  </si>
  <si>
    <t>Uzbrojenie terenów inwestycyjnych w obrębie Konin-Międzylesie</t>
  </si>
  <si>
    <t>Budowa odwodnienia terenu przyległego do boiska przy Gimnazjum nr 3 w Koninie</t>
  </si>
  <si>
    <t xml:space="preserve">Konina z dnia 12  lutego 2015 r.; Nr 40 Rady Miasta Konina z dnia 25 lutego 2015 r.; Nr 28/2015 Prezydenta </t>
  </si>
  <si>
    <t>(Dz. U. z 2013 r. poz. 594 ze zm.), art. 211 ustawy z dnia 27 sierpnia 2009 r. o finansach  publicznych</t>
  </si>
  <si>
    <t>801</t>
  </si>
  <si>
    <t>ZAŁĄCZNIK nr 1</t>
  </si>
  <si>
    <t>Rady  Miasta Konina</t>
  </si>
  <si>
    <t xml:space="preserve">Plan wydatków majątkowych realizowanych ze środków </t>
  </si>
  <si>
    <t>budżetowych miasta Konina na 2015 rok</t>
  </si>
  <si>
    <t>w złotych</t>
  </si>
  <si>
    <t xml:space="preserve">           Plan na 2015 rok</t>
  </si>
  <si>
    <t>Lp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</si>
  <si>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</si>
  <si>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</si>
  <si>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</si>
  <si>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</si>
  <si>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</si>
  <si>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</si>
  <si>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</si>
  <si>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</si>
  <si>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</si>
  <si>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</si>
  <si>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Gospodarka mieszkaniowa</t>
  </si>
  <si>
    <t>Gospodarka gruntami i nieruchomościami</t>
  </si>
  <si>
    <t>Nabycie nieruchomości gruntowych</t>
  </si>
  <si>
    <t>Pozostała działalność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</si>
  <si>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</si>
  <si>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Administracja publiczna</t>
  </si>
  <si>
    <t>Urzędy gmin (miast i miast na prawach powiatu)</t>
  </si>
  <si>
    <t>Rozbudowa miejskiej sieci szerokopasmowej KoMAN</t>
  </si>
  <si>
    <t>Modernizacja systemu klimatyzacyjnego w pomieszczeniach I piętra budynku UM przy Pl. Wolności 1</t>
  </si>
  <si>
    <t>Doposażenie techniczne urzędu</t>
  </si>
  <si>
    <t>Bezpieczeństwo publiczne i ochrona przeciwpożarowa</t>
  </si>
  <si>
    <t>Ochotnicze Straże Pożarne</t>
  </si>
  <si>
    <t xml:space="preserve">Zakupy inwestycyjne </t>
  </si>
  <si>
    <t>Dotacja celowa na zakup zestawu hydraulicznego dla OSP Konin-Chorzeń</t>
  </si>
  <si>
    <t>Obrona cywilna</t>
  </si>
  <si>
    <t>Różne rozliczenia</t>
  </si>
  <si>
    <t>Rezerwy ogólne i celowe</t>
  </si>
  <si>
    <t>Oświata i wychowanie</t>
  </si>
  <si>
    <t>Szkoły podstawowe</t>
  </si>
  <si>
    <t>Centrum nauki pływania i rehabilitacji wodnej (KBO)</t>
  </si>
  <si>
    <t>Wykonanie bieżni oraz piaskownicy do skoku w dal dla SP Nr 1</t>
  </si>
  <si>
    <t>Budowa monitoringu szkoły i placu zabaw dla SP Nr 10</t>
  </si>
  <si>
    <t>Modernizacja części socjalnej pionu sportowego w Szkole Podstawowej nr 3 w Koninie</t>
  </si>
  <si>
    <t>Zakup urządzenia "EkoRedux" - jednostki sterującej dla Szkoły Podstawowej z Oddziałami Integracyjnymi Nr 9</t>
  </si>
  <si>
    <t>Zakup kserokopiarki dla SP Nr 1</t>
  </si>
  <si>
    <t>Przedszkola</t>
  </si>
  <si>
    <t>Zakup huśtawki dla Przedszkola Nr 5</t>
  </si>
  <si>
    <t>Zakup obieraczki do warzyw dla Przedszkola Nr 6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</si>
  <si>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</si>
  <si>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</si>
  <si>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</si>
  <si>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</si>
  <si>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Gimnazja</t>
  </si>
  <si>
    <t>Budowa zespołu boisk przy Gimnazjum Nr 7 w Koninie</t>
  </si>
  <si>
    <t>Stołówki szkolne i przedszkolne</t>
  </si>
  <si>
    <t>Zakup piekarnika do kuchni dla SP Nr 1</t>
  </si>
  <si>
    <t>Zakup lodówko-zamrażarki dla SP Nr 8</t>
  </si>
  <si>
    <t>Zakup robota wielofukcyjnego typu "Wilk" dla SP Nr 8</t>
  </si>
  <si>
    <t>Zakup taboreta elektrycznego do kuchni dla SP Nr 11</t>
  </si>
  <si>
    <t>Pozostałe zadania w zakresie polityki społecznej</t>
  </si>
  <si>
    <t xml:space="preserve">Pozostała działalność </t>
  </si>
  <si>
    <t>Program Wspierania Przedsiębiorczości w Koninie na lata 2014-2016 (wniesienie wkładu)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</si>
  <si>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</si>
  <si>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</si>
  <si>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</si>
  <si>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Budowa ogrodzenia wokół schroniska dla bezdomnych zwierząt przy ul. Gajowej w Koninie</t>
  </si>
  <si>
    <t>Oświetlenie ulic, placów i dróg</t>
  </si>
  <si>
    <t>Opracowanie dokumentacji projektowo-kosztorysowej na budowę oświetlenia na ul. Jeziornej i Okólnej</t>
  </si>
  <si>
    <t>Sygnalizacja dźwiękowa dla osób niepełnosprawnych (KBO)</t>
  </si>
  <si>
    <t>Wniesienie wkładu pieniężnego na opracowanie dokumentacji projektowej na budowę kanalizacji sanitarnej w ulicach Poznańskiej i Bocznej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</si>
  <si>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</si>
  <si>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</si>
  <si>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</si>
  <si>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</si>
  <si>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</si>
  <si>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opracowanie dokumentacji projektowej na budowę kanalizacji sanitarnej w Koninie w ulicy Osada</t>
  </si>
  <si>
    <t>Wniesienie wkładu pieniężnego na budowę kanalizacji sanitarnej i sieci wodociągowej w Koninie w ulicy Mazowieckiej - os. Łężyn</t>
  </si>
  <si>
    <t>Wniesienie wkładu pieniężnego na budowę sieci wodociągowej w Koninie ulicy  Ignacego Domeyki os. Laskówiec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</si>
  <si>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</si>
  <si>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</si>
  <si>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</si>
  <si>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</si>
  <si>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</si>
  <si>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</si>
  <si>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</si>
  <si>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</si>
  <si>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</si>
  <si>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Budowa placu zabaw na terenie zieleni miejskiej przy ul. Kolejowej 8 i Energetyka 2A w Koninie</t>
  </si>
  <si>
    <t>Zwalczanie komarów - wieże lęgowe dla jerzyków (KBO)</t>
  </si>
  <si>
    <t>Ustawienie betonowych stołów do ping-ponga na Chorzniu oraz na II i III osiedlu (KBO)</t>
  </si>
  <si>
    <t>Kolorowa ściana – „Dobra” Instalacja (KBO)</t>
  </si>
  <si>
    <t>Opracowanie dokumentacji projektowo-kosztorysowej na budowę kanalizacji deszczowej przy ul. Spółdzielców w Koninie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</si>
  <si>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</si>
  <si>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</si>
  <si>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</si>
  <si>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</si>
  <si>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</si>
  <si>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Wykonanie i montaż szafy do Bookcrossingu (KBO)</t>
  </si>
  <si>
    <t xml:space="preserve">Kultura fizyczna </t>
  </si>
  <si>
    <t>RAZEM POWIAT</t>
  </si>
  <si>
    <t>Drogi publiczne wojewódzkie</t>
  </si>
  <si>
    <t>Dotacja celowa do Samorządu Województwa Wielkopolskiego na wypłatę odszkodowań za grunty przejęte  pod realizacje zadania  pn. "Budowa drogi - łącznik od ul. Przemysłowej do ul. Kleczewskiej w Koninie"</t>
  </si>
  <si>
    <t>Drogi publiczne w miastach na prawach powiatu</t>
  </si>
  <si>
    <t>Budowa drogi - łącznik od ul. Przemysłowej do ul. Kleczewskiej w Koninie</t>
  </si>
  <si>
    <t>Przebudowa ul. Kościuszki wraz z oświetleniem i odwodnieniem - etap I</t>
  </si>
  <si>
    <t>Aktualizacja dokumentacji projektowo kosztorysowej  na przebudowę ulicy Romana Dmowskiego w Koninie</t>
  </si>
  <si>
    <t>Opracowanie dokumentacji projektowo-kosztorysowej na przebudowę ul. Jana Pawła II w Koninie</t>
  </si>
  <si>
    <t>Dokumentacja projektowo - kosztorysowa na budowę ul. Przemysłowej od skrzyżowania z ul. Jana Matejki do skrzyżowania z planowaną drogą DK 25 w Malińcu wraz ze ścieżką rowerową (KBO)</t>
  </si>
  <si>
    <t>Turystyka</t>
  </si>
  <si>
    <t>Budowa budynku usług publicznych przy ul. Z. Urbanowskiej w Koninie</t>
  </si>
  <si>
    <t>Działalność usługowa</t>
  </si>
  <si>
    <t>Ośrodki dokumentacji geodezyjnej i kartograficznej</t>
  </si>
  <si>
    <t xml:space="preserve">Zakup sprzętu komputerowego </t>
  </si>
  <si>
    <t>Komendy powiatowe Policji</t>
  </si>
  <si>
    <t>Dofinansowanie zakupu radiowozów oznakowanych i nieoznakowanego dla KMP w Koninie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</si>
  <si>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</si>
  <si>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</si>
  <si>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</si>
  <si>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Zakup serwera dla II LO w Koninie</t>
  </si>
  <si>
    <t>Zakup kserokopiarki dla II LO w Koninie</t>
  </si>
  <si>
    <t>Zakup urządzenia wielofunkcyjnego do frezowania tafli lodowiska dla ZS im.  M.Kopernika w Koninie</t>
  </si>
  <si>
    <t>Szkoły zawodowe</t>
  </si>
  <si>
    <t>Zakup serwera dla ZSB w Koninie</t>
  </si>
  <si>
    <t>Zakup serwera dla ZSTiH w Koninie</t>
  </si>
  <si>
    <t>Zakup zmywarki dla II LO w Koninie</t>
  </si>
  <si>
    <t>Pomoc społeczna</t>
  </si>
  <si>
    <t>Domy pomocy społecznej</t>
  </si>
  <si>
    <t>Zakup łóżka kąpielowego oraz szorowarki dla DPS w Koninie</t>
  </si>
  <si>
    <t>Edukacyjna opieka wychowawcza</t>
  </si>
  <si>
    <t>Specjalne ośrodki szkolno-wychowawcze</t>
  </si>
  <si>
    <t>Zakup serwera dla SOS-W w Koninie</t>
  </si>
  <si>
    <t>Poradnie przychologiczno-pedagogiczne w tym poradnie specjalistyczne</t>
  </si>
  <si>
    <t>Schroniska dla zwierząt</t>
  </si>
  <si>
    <t>Wniesienie wkładu pieniężnego do PWiK na budowę kanalizacji sanitarnej i wodociągu w rejonie ul. Gajowej w Koninie - I etap</t>
  </si>
  <si>
    <t xml:space="preserve">Wniesienie wkładu pieniężnego do PWiK na budowę sieci kanalizacji sanitarnej i wodociągu w  ulicy Rudzickiej w Koninie </t>
  </si>
  <si>
    <t>Instytucje kultury fizycznej</t>
  </si>
  <si>
    <t xml:space="preserve">Zakupy inwestycyjne dla MOS i R w Koninie </t>
  </si>
  <si>
    <t>Samoobsługowe stacje naprawy rowerów (KBO)</t>
  </si>
  <si>
    <t>Zakup urządzenia EEGBiofeedback wersja Nexus 4</t>
  </si>
  <si>
    <t>ZAŁĄCZNIK nr 2</t>
  </si>
  <si>
    <t xml:space="preserve">PLAN  DOTACJI DLA PODMIOTÓW NIE ZALICZANYCH DO SEKTORA </t>
  </si>
  <si>
    <t xml:space="preserve">FINANSÓW PUBLICZNYCH NA CELE PUBLICZNE ZWIĄZANE Z REALIZACJĄ </t>
  </si>
  <si>
    <t>ZADAŃ MIASTA  NA 2015 ROK</t>
  </si>
  <si>
    <t>Wyszczególnienie</t>
  </si>
  <si>
    <t xml:space="preserve">Określenie zadań </t>
  </si>
  <si>
    <t>Plan na 2015 rok</t>
  </si>
  <si>
    <t>Razem zadania gminy</t>
  </si>
  <si>
    <t xml:space="preserve">Dotacje podmiotowe </t>
  </si>
  <si>
    <t>dotacja dla niepublicznej szkoły podstawowej rozdz.80101</t>
  </si>
  <si>
    <t>dotacja dla niepublicznego przedszkola i punktów przedszkolnych rozdz. 80104</t>
  </si>
  <si>
    <t>dotacja dla niepublicznego gimnazjum  rozdz.80110</t>
  </si>
  <si>
    <t>dotacja dla niepublicznego przedszkola  rozdz. 80149</t>
  </si>
  <si>
    <t>Dotacje celowe</t>
  </si>
  <si>
    <t>Ochrona zdrowia</t>
  </si>
  <si>
    <t>prowadzenie Punktu Konsultacyjnego dla osób i rodzin dotkniętych problemem narkotykowym</t>
  </si>
  <si>
    <t>prowadzenie świetlic środowiskowych z dożywianiem</t>
  </si>
  <si>
    <t xml:space="preserve">realizacja programu zapobiegania i przeciwdziałania przemocy w rodzinie "Bezpieczeństwo w rodzinie" i "Dzieciństwo bez przemocy" 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</si>
  <si>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</si>
  <si>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</si>
  <si>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</si>
  <si>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</si>
  <si>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</si>
  <si>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</si>
  <si>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</si>
  <si>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</si>
  <si>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</si>
  <si>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</si>
  <si>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</si>
  <si>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niepublicznego żłobka</t>
  </si>
  <si>
    <t>dotacja celowa dla 2 klubów dziecięcych</t>
  </si>
  <si>
    <t>dotacja celowa dla niepublicznego klubu dziecięcego</t>
  </si>
  <si>
    <t>Wspieranie realizacji zadań organizacji pozarządowych</t>
  </si>
  <si>
    <t>realizacja zadania pn.: "Ja też mam super wakacje"</t>
  </si>
  <si>
    <t>działalność wspomagająca rozwój wspólnot i społeczności lokalnych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</si>
  <si>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</si>
  <si>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</si>
  <si>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prowadzenie schroniska dla zwierząt, realizacja Programu opieki nad zwierzętami bezdomnymi oraz zapobieganie bezdomności zwierząt na terenie miasta Konina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</si>
  <si>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</si>
  <si>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</si>
  <si>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konserwatorsko-restauratorskie polichromii E.Niewiadomskiego - Parafia pw Św. Bartłomieja</t>
  </si>
  <si>
    <t>prace konserwatorsko-restauratorskie krucyfiksu w kruchcie - Parafia pw Św. Andrzeja Apostoła w Koninie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</si>
  <si>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</si>
  <si>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</si>
  <si>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</si>
  <si>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</si>
  <si>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</si>
  <si>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</si>
  <si>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</si>
  <si>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</si>
  <si>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</si>
  <si>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niepublicznej szkoły zawodowej rozdz. 80130</t>
  </si>
  <si>
    <t>dotacja dla publicznego liceum ogólnokształcącego rozdz. 80150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</si>
  <si>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</si>
  <si>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</si>
  <si>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</si>
  <si>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</si>
  <si>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</si>
  <si>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wspierającego lokalny rynek pracy</t>
  </si>
  <si>
    <t>OGÓŁEM</t>
  </si>
  <si>
    <t xml:space="preserve">na realizację  programów korekcyjno-edukacyjnych dla sprawców przemocy  w rodzinie 
</t>
  </si>
  <si>
    <t>4270</t>
  </si>
  <si>
    <t>4240</t>
  </si>
  <si>
    <t>Zakup obieraczki do ziemniaków dla Przedszkola nr 16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</si>
  <si>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</si>
  <si>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</si>
  <si>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2015 rok</t>
  </si>
  <si>
    <t xml:space="preserve">                  2015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</si>
  <si>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</si>
  <si>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</si>
  <si>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</si>
  <si>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</si>
  <si>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</si>
  <si>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</si>
  <si>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</si>
  <si>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</si>
  <si>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</si>
  <si>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</si>
  <si>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</si>
  <si>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</si>
  <si>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</si>
  <si>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</si>
  <si>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</si>
  <si>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</si>
  <si>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wkład własny niepieniężny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</si>
  <si>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</si>
  <si>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</si>
  <si>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</si>
  <si>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</si>
  <si>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„Uczenie się przez całe życie” Comenius współfinansowany z Polskiej Narodowej Agencji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</si>
  <si>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</si>
  <si>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</si>
  <si>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</si>
  <si>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</si>
  <si>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zmiany!" </t>
  </si>
  <si>
    <t>2014/2015</t>
  </si>
  <si>
    <t>Program Operacyjny Infrastruktura i Środowisko</t>
  </si>
  <si>
    <t xml:space="preserve">Projekt pt. -„Opracowanie Planu gospodarki niskoemisyjnej dla Miasta Konina na lata 2014 - 2020”  </t>
  </si>
  <si>
    <t xml:space="preserve">7. </t>
  </si>
  <si>
    <t>Europejski Fundusz Społeczny - Program  Operacyjny Wiedza Edukacja Rozwój</t>
  </si>
  <si>
    <t>Gimnazjum nr 2 im. Polskich Alpinistów w Koninie</t>
  </si>
  <si>
    <t xml:space="preserve">cel: Wzmocnienie kompetencji zawodowych nauczycieli poprzez udział w szkoleniach za granicą. </t>
  </si>
  <si>
    <t xml:space="preserve"> projekt Pt. "Wspólnie obudźmy lepsze jutro"</t>
  </si>
  <si>
    <t>2015-2016</t>
  </si>
  <si>
    <t>Zadania powiatu</t>
  </si>
  <si>
    <t xml:space="preserve">1. </t>
  </si>
  <si>
    <t xml:space="preserve"> I Liceum  Ogólnokształcące  im. Tadeusza Kościuszki w Koninie</t>
  </si>
  <si>
    <t>cel: nabycie kompetencji kluczowych i zawodowych przez przedstawicieli kadry pracującej w placówkach oświaty dzięki udziałowi w zagranicznych mobilnościach</t>
  </si>
  <si>
    <t xml:space="preserve"> projekt Pt. "Uczący się nauczyciele - wykształcony uczeń"</t>
  </si>
  <si>
    <t xml:space="preserve">2. </t>
  </si>
  <si>
    <t xml:space="preserve"> projekt Pt. "Staż dla zawodowców - zagraniczna praktyka zawodowa dla uczniów ZSB"</t>
  </si>
  <si>
    <t>cel: kształcenie uczniów w zawodach z branży budowlanej, geodezyjnej, logistycznej, gastronomicznej, hotelarskiej i mechanicznej</t>
  </si>
  <si>
    <t>cel: wdrożenie i prowadzenie monitoringu realizacji działań związanych z ograniczeniem emisji CO, w mieście</t>
  </si>
  <si>
    <t>700</t>
  </si>
  <si>
    <t>70005</t>
  </si>
  <si>
    <t>0970</t>
  </si>
  <si>
    <t>Opracowanie dokumnetacji projektowo-kosztorysowej na budowę ul. Grójeckiej w Koninie</t>
  </si>
  <si>
    <t>Zakup maty do gry w badmintona</t>
  </si>
  <si>
    <t>Wykonanie oświetlenia awaryjno-ewakuacyjnego w budynku Przedszkola nr 8 w Koninie</t>
  </si>
  <si>
    <t xml:space="preserve">Wykonanie awaryjnego oświetlenia ewakuacyjnego w Przedszkolu nr 8   w Koninie
</t>
  </si>
  <si>
    <t xml:space="preserve">Budowa toalety przy ul. Szpitalnej 60 w Koninie
</t>
  </si>
  <si>
    <t>4. W § 1 ust. 3</t>
  </si>
  <si>
    <t>5. W Załączniku Nr 2 do uchwały budżetowej dokonuje się następujących zmian:</t>
  </si>
  <si>
    <t>Wyposażenie klatki schodowej w urzadzenia  służące do usuwania dymu w budynku Przedszkola nr 2</t>
  </si>
  <si>
    <t>Zespół Szkół Budowlanych  im. Eugeniusz Kwiatkowskiego w Koninie</t>
  </si>
  <si>
    <t xml:space="preserve"> projekt Pt. "Otwieramy się na Europę"</t>
  </si>
  <si>
    <t>cel: udział nauczycieli języków obcych w kursach i szkoleniach zagranicznych</t>
  </si>
  <si>
    <t xml:space="preserve">3. </t>
  </si>
  <si>
    <t>Program Edukacyjny Erasmus+ Akcja 1 Mobilność  edukacyjna</t>
  </si>
  <si>
    <t>Zespół Szkół Górniczo-Energetycznych im. Stanisława Staszica w Koninie</t>
  </si>
  <si>
    <r>
      <rPr>
        <sz val="12"/>
        <rFont val="Times New Roman"/>
        <family val="1"/>
      </rPr>
      <t xml:space="preserve">Nr 69 Rady Miasta Konina z dnia 25 marca 2015 r.;Nr 40/2015 Prezydenta Miasta Konina z dnia </t>
    </r>
  </si>
  <si>
    <r>
      <t>26 marca 2015 r.;Nr  47/2015 Prezydenta Miasta Konina z dnia 10 kwietnia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 52/2015 Prezydenta </t>
    </r>
  </si>
  <si>
    <t xml:space="preserve">Miasta Konina z dnia 23 kwietnia 2015 r.; Nr 98 Rady Miasta Konina z dnia 29 kwietnia 2015 r.; Nr 60/2015 </t>
  </si>
  <si>
    <t xml:space="preserve">Prezydenta Miasta Konina z dnia 7 maja 2015 r.; Nr  68/2015 Prezydenta Miasta Konina z dnia </t>
  </si>
  <si>
    <t xml:space="preserve">21 maja 2015 r.; Nr 110 Rady Miasta Konina z dnia 27 maja 2015 r.; Nr  72/2015 Prezydenta Miasta Konina </t>
  </si>
  <si>
    <t>80145</t>
  </si>
  <si>
    <t xml:space="preserve">                                     UCHWAŁA  NR    </t>
  </si>
  <si>
    <t>Konina z dnia 24 czerwca 2015 r.; Nr 86/2015 Prezydenta Miasta Konina z dnia 25 czerwca 2015 r.;</t>
  </si>
  <si>
    <t xml:space="preserve">z dnia 28 maja 2015 r.;  Nr 78/2015 Prezydenta Miasta Konina z dnia 11 czerwca 2015 r.; Nr 134 Rady Miasta  </t>
  </si>
  <si>
    <t>852</t>
  </si>
  <si>
    <t>85202</t>
  </si>
  <si>
    <t>4260</t>
  </si>
  <si>
    <t>4300</t>
  </si>
  <si>
    <t>0830</t>
  </si>
  <si>
    <t>900</t>
  </si>
  <si>
    <t>90095</t>
  </si>
  <si>
    <t>0960</t>
  </si>
  <si>
    <t>758</t>
  </si>
  <si>
    <t>75818</t>
  </si>
  <si>
    <t>4810</t>
  </si>
  <si>
    <t>85415</t>
  </si>
  <si>
    <t>854</t>
  </si>
  <si>
    <t>2910</t>
  </si>
  <si>
    <t>4560</t>
  </si>
  <si>
    <t>853</t>
  </si>
  <si>
    <t>85395</t>
  </si>
  <si>
    <t>2360</t>
  </si>
  <si>
    <t xml:space="preserve">do Uchwały nr  </t>
  </si>
  <si>
    <t>z dnia 20 lipca  2015 roku</t>
  </si>
  <si>
    <t>PWP - Działalność na rzecz rozwoju gospodarczego wspierająca lokalny rynek pracy</t>
  </si>
  <si>
    <t xml:space="preserve">zaliczanych do sektora finansów publicznych na cele publiczne związane z realizacją </t>
  </si>
  <si>
    <t>pkt 1)  kwotę rezerwy ogólnej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</si>
  <si>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</si>
  <si>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</si>
  <si>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</si>
  <si>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</si>
  <si>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b) kwotę części powiatowej</t>
  </si>
  <si>
    <t>pkt 2)  kwotę rezerwy celowej oświatowej</t>
  </si>
  <si>
    <t>600</t>
  </si>
  <si>
    <t>60095</t>
  </si>
  <si>
    <t>wyposażenie szkół w podręczniki, materiały edukacyjne lub materiały ćwiczeniowe rozdz. 80101</t>
  </si>
  <si>
    <t>wyposażenie szkół w podręczniki, materiały edukacyjne lub materiały ćwiczeniowe rozdz. 80110</t>
  </si>
  <si>
    <t>Druk nr 163</t>
  </si>
  <si>
    <r>
      <rPr>
        <sz val="12"/>
        <rFont val="Times New Roman"/>
        <family val="1"/>
      </rPr>
      <t xml:space="preserve">Nr 92/2015 Prezydenta Miasta Konina z dnia 10 lipca 2015 r.; </t>
    </r>
    <r>
      <rPr>
        <b/>
        <i/>
        <sz val="12"/>
        <rFont val="Times New Roman"/>
        <family val="1"/>
      </rPr>
      <t xml:space="preserve"> - wprowadza się następujące zmiany:</t>
    </r>
  </si>
  <si>
    <t>750</t>
  </si>
  <si>
    <t>75023</t>
  </si>
  <si>
    <t>75075</t>
  </si>
  <si>
    <t>926</t>
  </si>
  <si>
    <t>92695</t>
  </si>
  <si>
    <t xml:space="preserve">                                     z dnia  20  lipca  2015 roku</t>
  </si>
  <si>
    <t xml:space="preserve">do Uchwały nr </t>
  </si>
  <si>
    <t>z dnia 20 lipca 2015 roku</t>
  </si>
  <si>
    <t>85295</t>
  </si>
  <si>
    <t>3110</t>
  </si>
  <si>
    <t xml:space="preserve"> - kwotę środków i dotacji na realizację zadań w ramach</t>
  </si>
  <si>
    <t>programów i projektów funduszy strukturalnych</t>
  </si>
  <si>
    <t xml:space="preserve"> - kwotę wydatków na realizację zadań w ramach programów </t>
  </si>
  <si>
    <t>i projektów funduszy strukturalnych</t>
  </si>
  <si>
    <t xml:space="preserve">          b) kwotę wydatków majątkowych ogółem                      </t>
  </si>
  <si>
    <t>2007</t>
  </si>
  <si>
    <t>4307</t>
  </si>
  <si>
    <t>4309</t>
  </si>
  <si>
    <t>90015</t>
  </si>
  <si>
    <t>6050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</si>
  <si>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</si>
  <si>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zmian:</t>
    </r>
  </si>
  <si>
    <t>W części dotyczącej zadań  gminy</t>
  </si>
  <si>
    <t>Zwiększa się plan wydatków o kwotę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</si>
  <si>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</si>
  <si>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</si>
  <si>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>" Limit wydatków bieżących na programy finansowane z udziałem środków, o których</t>
  </si>
  <si>
    <r>
      <t xml:space="preserve">mowa w art. 5 ust. 1 pkt 2 i 3 ustawy o finansach publicznych na 2015 rok" </t>
    </r>
    <r>
      <rPr>
        <sz val="13"/>
        <rFont val="Times New Roman"/>
        <family val="1"/>
      </rPr>
      <t xml:space="preserve">otrzymuje </t>
    </r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</si>
  <si>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</si>
  <si>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t>7. W § 1  w ust. 5</t>
  </si>
  <si>
    <t>8. Załącznik nr 5 do uchwały budżetowej obejmujący:</t>
  </si>
  <si>
    <r>
      <t xml:space="preserve">9. Załącznik nr 11 do uchwały budżetowej obejmujący  </t>
    </r>
    <r>
      <rPr>
        <i/>
        <sz val="13"/>
        <rFont val="Times New Roman"/>
        <family val="1"/>
      </rPr>
      <t>"Plan dotacji dla podmiotów  nie</t>
    </r>
  </si>
  <si>
    <t>10. W § 4 do uchwały budżetowej dokonuje się następujących zmian:</t>
  </si>
  <si>
    <t>dz. 900 rozdz.90015 § 6050 zwiększa się o kwotę</t>
  </si>
  <si>
    <t>Oświetlenie zewnętrzne zlokalizowane w Koninie ul. Hurtowa dz.384/4</t>
  </si>
  <si>
    <t xml:space="preserve">do Uchwały nr     </t>
  </si>
  <si>
    <t>ZAŁĄCZNIK nr 3</t>
  </si>
  <si>
    <r>
      <t xml:space="preserve"> zadań miasta na 2015 rok"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</si>
</sst>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92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9"/>
      <name val="Arial"/>
      <family val="0"/>
    </font>
    <font>
      <sz val="11"/>
      <name val="Times New Roman CE"/>
      <family val="1"/>
    </font>
    <font>
      <sz val="12"/>
      <name val="Arial"/>
      <family val="0"/>
    </font>
    <font>
      <i/>
      <sz val="16"/>
      <name val="Times New Roman"/>
      <family val="1"/>
    </font>
    <font>
      <sz val="14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i/>
      <sz val="16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Times New Roman"/>
      <family val="1"/>
    </font>
    <font>
      <sz val="16"/>
      <name val="Times New Roman"/>
      <family val="1"/>
    </font>
    <font>
      <b/>
      <sz val="14"/>
      <color indexed="12"/>
      <name val="Times New Roman"/>
      <family val="1"/>
    </font>
    <font>
      <i/>
      <sz val="13"/>
      <name val="Times New Roman"/>
      <family val="1"/>
    </font>
    <font>
      <b/>
      <sz val="11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b/>
      <sz val="12"/>
      <color indexed="48"/>
      <name val="Times New Roman"/>
      <family val="1"/>
    </font>
    <font>
      <b/>
      <i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6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0" fontId="13" fillId="0" borderId="0" xfId="52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26" fillId="0" borderId="0" xfId="55" applyNumberFormat="1" applyFont="1" applyFill="1">
      <alignment/>
      <protection/>
    </xf>
    <xf numFmtId="49" fontId="26" fillId="0" borderId="0" xfId="55" applyNumberFormat="1" applyFont="1" applyFill="1" applyAlignment="1">
      <alignment horizontal="center"/>
      <protection/>
    </xf>
    <xf numFmtId="0" fontId="26" fillId="0" borderId="0" xfId="0" applyFont="1" applyFill="1" applyAlignment="1">
      <alignment horizontal="left"/>
    </xf>
    <xf numFmtId="0" fontId="26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6" xfId="52" applyNumberFormat="1" applyFont="1" applyFill="1" applyBorder="1" applyAlignment="1">
      <alignment horizontal="right" vertical="center"/>
      <protection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2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26" fillId="0" borderId="0" xfId="53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53" applyFont="1" applyFill="1" applyAlignment="1">
      <alignment vertic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4" fontId="5" fillId="0" borderId="16" xfId="52" applyNumberFormat="1" applyFont="1" applyFill="1" applyBorder="1" applyAlignment="1">
      <alignment horizontal="right" vertical="center" wrapText="1"/>
      <protection/>
    </xf>
    <xf numFmtId="0" fontId="30" fillId="0" borderId="0" xfId="0" applyFont="1" applyFill="1" applyAlignment="1">
      <alignment horizontal="center" vertical="center"/>
    </xf>
    <xf numFmtId="49" fontId="5" fillId="0" borderId="18" xfId="52" applyNumberFormat="1" applyFont="1" applyFill="1" applyBorder="1" applyAlignment="1">
      <alignment horizontal="center" vertical="center"/>
      <protection/>
    </xf>
    <xf numFmtId="4" fontId="32" fillId="0" borderId="0" xfId="0" applyNumberFormat="1" applyFont="1" applyAlignment="1">
      <alignment/>
    </xf>
    <xf numFmtId="0" fontId="25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/>
    </xf>
    <xf numFmtId="4" fontId="5" fillId="0" borderId="13" xfId="52" applyNumberFormat="1" applyFont="1" applyFill="1" applyBorder="1" applyAlignment="1">
      <alignment horizontal="right" vertical="top"/>
      <protection/>
    </xf>
    <xf numFmtId="4" fontId="34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4" fontId="0" fillId="0" borderId="0" xfId="0" applyNumberForma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1" fillId="0" borderId="0" xfId="52" applyNumberFormat="1" applyFont="1" applyFill="1" applyBorder="1" applyAlignment="1">
      <alignment vertical="center"/>
      <protection/>
    </xf>
    <xf numFmtId="0" fontId="31" fillId="0" borderId="0" xfId="52" applyFont="1" applyFill="1" applyAlignment="1">
      <alignment horizontal="left"/>
      <protection/>
    </xf>
    <xf numFmtId="0" fontId="31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0" fontId="3" fillId="0" borderId="0" xfId="52" applyFont="1" applyFill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 wrapText="1"/>
      <protection/>
    </xf>
    <xf numFmtId="49" fontId="5" fillId="0" borderId="22" xfId="52" applyNumberFormat="1" applyFont="1" applyFill="1" applyBorder="1" applyAlignment="1">
      <alignment horizontal="left"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center"/>
      <protection/>
    </xf>
    <xf numFmtId="0" fontId="24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35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4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vertical="center"/>
    </xf>
    <xf numFmtId="4" fontId="40" fillId="0" borderId="22" xfId="0" applyNumberFormat="1" applyFont="1" applyFill="1" applyBorder="1" applyAlignment="1">
      <alignment vertical="center"/>
    </xf>
    <xf numFmtId="4" fontId="40" fillId="0" borderId="12" xfId="0" applyNumberFormat="1" applyFont="1" applyFill="1" applyBorder="1" applyAlignment="1">
      <alignment vertical="center"/>
    </xf>
    <xf numFmtId="4" fontId="41" fillId="0" borderId="0" xfId="0" applyNumberFormat="1" applyFont="1" applyFill="1" applyAlignment="1">
      <alignment/>
    </xf>
    <xf numFmtId="4" fontId="41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4" fontId="40" fillId="0" borderId="13" xfId="0" applyNumberFormat="1" applyFont="1" applyFill="1" applyBorder="1" applyAlignment="1">
      <alignment vertical="center"/>
    </xf>
    <xf numFmtId="4" fontId="42" fillId="0" borderId="0" xfId="0" applyNumberFormat="1" applyFont="1" applyFill="1" applyAlignment="1">
      <alignment/>
    </xf>
    <xf numFmtId="4" fontId="42" fillId="0" borderId="0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 wrapText="1"/>
    </xf>
    <xf numFmtId="4" fontId="39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4" fontId="40" fillId="0" borderId="13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 wrapText="1"/>
    </xf>
    <xf numFmtId="4" fontId="40" fillId="0" borderId="22" xfId="0" applyNumberFormat="1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vertical="center" wrapText="1"/>
    </xf>
    <xf numFmtId="4" fontId="39" fillId="0" borderId="22" xfId="0" applyNumberFormat="1" applyFont="1" applyFill="1" applyBorder="1" applyAlignment="1">
      <alignment vertical="center" wrapText="1"/>
    </xf>
    <xf numFmtId="4" fontId="39" fillId="0" borderId="12" xfId="0" applyNumberFormat="1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/>
    </xf>
    <xf numFmtId="0" fontId="24" fillId="0" borderId="13" xfId="52" applyFont="1" applyFill="1" applyBorder="1" applyAlignment="1">
      <alignment vertical="center" wrapText="1"/>
      <protection/>
    </xf>
    <xf numFmtId="4" fontId="24" fillId="0" borderId="17" xfId="0" applyNumberFormat="1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 wrapText="1"/>
    </xf>
    <xf numFmtId="4" fontId="24" fillId="0" borderId="22" xfId="0" applyNumberFormat="1" applyFont="1" applyFill="1" applyBorder="1" applyAlignment="1">
      <alignment vertical="center" wrapText="1"/>
    </xf>
    <xf numFmtId="4" fontId="24" fillId="0" borderId="12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4" fillId="0" borderId="14" xfId="52" applyFont="1" applyFill="1" applyBorder="1" applyAlignment="1">
      <alignment vertical="center" wrapText="1"/>
      <protection/>
    </xf>
    <xf numFmtId="4" fontId="24" fillId="0" borderId="10" xfId="52" applyNumberFormat="1" applyFont="1" applyFill="1" applyBorder="1" applyAlignment="1">
      <alignment vertical="center"/>
      <protection/>
    </xf>
    <xf numFmtId="4" fontId="24" fillId="0" borderId="13" xfId="52" applyNumberFormat="1" applyFont="1" applyFill="1" applyBorder="1" applyAlignment="1">
      <alignment vertical="center"/>
      <protection/>
    </xf>
    <xf numFmtId="0" fontId="12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 wrapText="1"/>
    </xf>
    <xf numFmtId="4" fontId="39" fillId="0" borderId="10" xfId="52" applyNumberFormat="1" applyFont="1" applyFill="1" applyBorder="1" applyAlignment="1">
      <alignment vertical="center"/>
      <protection/>
    </xf>
    <xf numFmtId="4" fontId="39" fillId="0" borderId="13" xfId="52" applyNumberFormat="1" applyFont="1" applyFill="1" applyBorder="1" applyAlignment="1">
      <alignment vertic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35" fillId="0" borderId="22" xfId="0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24" fillId="0" borderId="10" xfId="52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24" fillId="0" borderId="18" xfId="0" applyFont="1" applyFill="1" applyBorder="1" applyAlignment="1">
      <alignment vertical="center" wrapText="1"/>
    </xf>
    <xf numFmtId="4" fontId="24" fillId="0" borderId="17" xfId="52" applyNumberFormat="1" applyFont="1" applyFill="1" applyBorder="1" applyAlignment="1">
      <alignment vertical="center"/>
      <protection/>
    </xf>
    <xf numFmtId="4" fontId="0" fillId="0" borderId="0" xfId="0" applyNumberFormat="1" applyFill="1" applyAlignment="1">
      <alignment/>
    </xf>
    <xf numFmtId="0" fontId="24" fillId="0" borderId="22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/>
    </xf>
    <xf numFmtId="0" fontId="40" fillId="0" borderId="10" xfId="52" applyFont="1" applyFill="1" applyBorder="1" applyAlignment="1">
      <alignment vertical="center" wrapText="1"/>
      <protection/>
    </xf>
    <xf numFmtId="4" fontId="40" fillId="0" borderId="10" xfId="52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39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10" xfId="52" applyFont="1" applyFill="1" applyBorder="1" applyAlignment="1">
      <alignment vertical="center" wrapText="1"/>
      <protection/>
    </xf>
    <xf numFmtId="4" fontId="39" fillId="0" borderId="10" xfId="52" applyNumberFormat="1" applyFont="1" applyFill="1" applyBorder="1" applyAlignment="1">
      <alignment vertical="center" wrapText="1"/>
      <protection/>
    </xf>
    <xf numFmtId="4" fontId="39" fillId="0" borderId="13" xfId="52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9" fillId="0" borderId="13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 wrapText="1"/>
    </xf>
    <xf numFmtId="4" fontId="40" fillId="0" borderId="10" xfId="52" applyNumberFormat="1" applyFont="1" applyFill="1" applyBorder="1" applyAlignment="1">
      <alignment vertical="center"/>
      <protection/>
    </xf>
    <xf numFmtId="0" fontId="12" fillId="0" borderId="2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" fontId="46" fillId="0" borderId="13" xfId="0" applyNumberFormat="1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/>
    </xf>
    <xf numFmtId="49" fontId="24" fillId="0" borderId="11" xfId="52" applyNumberFormat="1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52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3" xfId="52" applyFont="1" applyFill="1" applyBorder="1" applyAlignment="1">
      <alignment vertical="center" wrapText="1"/>
      <protection/>
    </xf>
    <xf numFmtId="4" fontId="40" fillId="0" borderId="13" xfId="52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4" fontId="24" fillId="0" borderId="10" xfId="52" applyNumberFormat="1" applyFont="1" applyFill="1" applyBorder="1" applyAlignment="1">
      <alignment vertical="center" wrapText="1"/>
      <protection/>
    </xf>
    <xf numFmtId="4" fontId="24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" fontId="40" fillId="0" borderId="17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/>
    </xf>
    <xf numFmtId="4" fontId="37" fillId="0" borderId="0" xfId="0" applyNumberFormat="1" applyFont="1" applyFill="1" applyBorder="1" applyAlignment="1">
      <alignment/>
    </xf>
    <xf numFmtId="4" fontId="48" fillId="0" borderId="0" xfId="0" applyNumberFormat="1" applyFont="1" applyFill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9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9" xfId="54" applyFont="1" applyFill="1" applyBorder="1" applyAlignment="1">
      <alignment horizontal="left" vertical="center" wrapText="1"/>
      <protection/>
    </xf>
    <xf numFmtId="0" fontId="40" fillId="0" borderId="13" xfId="0" applyFont="1" applyFill="1" applyBorder="1" applyAlignment="1">
      <alignment horizontal="left" vertical="center" wrapText="1"/>
    </xf>
    <xf numFmtId="0" fontId="24" fillId="0" borderId="13" xfId="54" applyFont="1" applyFill="1" applyBorder="1" applyAlignment="1">
      <alignment horizontal="left" vertical="center" wrapText="1"/>
      <protection/>
    </xf>
    <xf numFmtId="0" fontId="24" fillId="0" borderId="14" xfId="54" applyFont="1" applyFill="1" applyBorder="1" applyAlignment="1">
      <alignment horizontal="left" vertical="center" wrapText="1"/>
      <protection/>
    </xf>
    <xf numFmtId="0" fontId="40" fillId="0" borderId="15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4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4" fontId="5" fillId="0" borderId="13" xfId="52" applyNumberFormat="1" applyFont="1" applyFill="1" applyBorder="1" applyAlignment="1">
      <alignment horizontal="right" vertical="center" wrapText="1"/>
      <protection/>
    </xf>
    <xf numFmtId="4" fontId="5" fillId="0" borderId="12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vertical="center" wrapText="1"/>
      <protection/>
    </xf>
    <xf numFmtId="0" fontId="4" fillId="0" borderId="22" xfId="0" applyFont="1" applyFill="1" applyBorder="1" applyAlignment="1">
      <alignment horizontal="left" vertical="center"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24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0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4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4" fontId="9" fillId="0" borderId="0" xfId="53" applyNumberFormat="1" applyFont="1" applyFill="1" applyBorder="1">
      <alignment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5" fillId="0" borderId="12" xfId="53" applyFont="1" applyFill="1" applyBorder="1" applyAlignment="1">
      <alignment horizontal="center" vertical="top" wrapText="1"/>
      <protection/>
    </xf>
    <xf numFmtId="0" fontId="35" fillId="0" borderId="13" xfId="53" applyFont="1" applyFill="1" applyBorder="1" applyAlignment="1">
      <alignment horizontal="center" vertical="top" wrapText="1"/>
      <protection/>
    </xf>
    <xf numFmtId="0" fontId="35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1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24" fillId="0" borderId="0" xfId="53" applyNumberFormat="1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38" fillId="0" borderId="10" xfId="57" applyFont="1" applyFill="1" applyBorder="1" applyAlignment="1">
      <alignment horizontal="left" vertical="top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0" fontId="35" fillId="0" borderId="17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0" fontId="35" fillId="0" borderId="18" xfId="0" applyFont="1" applyFill="1" applyBorder="1" applyAlignment="1">
      <alignment vertical="center"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vertical="center" wrapText="1"/>
    </xf>
    <xf numFmtId="4" fontId="9" fillId="0" borderId="18" xfId="57" applyNumberFormat="1" applyFont="1" applyFill="1" applyBorder="1" applyAlignment="1">
      <alignment vertical="center"/>
      <protection/>
    </xf>
    <xf numFmtId="0" fontId="35" fillId="0" borderId="20" xfId="0" applyFont="1" applyFill="1" applyBorder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40" fillId="0" borderId="0" xfId="0" applyNumberFormat="1" applyFont="1" applyFill="1" applyBorder="1" applyAlignment="1">
      <alignment vertical="center"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22" xfId="57" applyNumberFormat="1" applyFont="1" applyFill="1" applyBorder="1" applyAlignment="1">
      <alignment vertical="center"/>
      <protection/>
    </xf>
    <xf numFmtId="0" fontId="35" fillId="0" borderId="22" xfId="0" applyFont="1" applyFill="1" applyBorder="1" applyAlignment="1">
      <alignment vertical="center"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vertical="center" wrapText="1"/>
      <protection/>
    </xf>
    <xf numFmtId="4" fontId="11" fillId="0" borderId="0" xfId="0" applyNumberFormat="1" applyFont="1" applyFill="1" applyBorder="1" applyAlignment="1">
      <alignment vertical="center"/>
    </xf>
    <xf numFmtId="0" fontId="9" fillId="0" borderId="17" xfId="57" applyFont="1" applyFill="1" applyBorder="1" applyAlignment="1">
      <alignment vertical="center" wrapText="1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3" xfId="57" applyNumberFormat="1" applyFont="1" applyFill="1" applyBorder="1" applyAlignment="1">
      <alignment vertical="center" wrapText="1"/>
      <protection/>
    </xf>
    <xf numFmtId="4" fontId="24" fillId="0" borderId="0" xfId="0" applyNumberFormat="1" applyFont="1" applyFill="1" applyBorder="1" applyAlignment="1">
      <alignment vertical="center"/>
    </xf>
    <xf numFmtId="4" fontId="9" fillId="0" borderId="20" xfId="57" applyNumberFormat="1" applyFont="1" applyFill="1" applyBorder="1" applyAlignment="1">
      <alignment vertical="center"/>
      <protection/>
    </xf>
    <xf numFmtId="4" fontId="9" fillId="0" borderId="10" xfId="57" applyNumberFormat="1" applyFont="1" applyFill="1" applyBorder="1" applyAlignment="1">
      <alignment vertical="center" wrapText="1"/>
      <protection/>
    </xf>
    <xf numFmtId="4" fontId="24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 wrapText="1"/>
    </xf>
    <xf numFmtId="4" fontId="51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2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0" fontId="24" fillId="0" borderId="18" xfId="0" applyFont="1" applyFill="1" applyBorder="1" applyAlignment="1">
      <alignment wrapText="1"/>
    </xf>
    <xf numFmtId="4" fontId="3" fillId="0" borderId="19" xfId="0" applyNumberFormat="1" applyFont="1" applyFill="1" applyBorder="1" applyAlignment="1">
      <alignment vertical="center"/>
    </xf>
    <xf numFmtId="49" fontId="5" fillId="0" borderId="22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" fontId="5" fillId="0" borderId="16" xfId="52" applyNumberFormat="1" applyFont="1" applyFill="1" applyBorder="1" applyAlignment="1">
      <alignment horizontal="right" vertical="top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" fontId="3" fillId="0" borderId="16" xfId="52" applyNumberFormat="1" applyFont="1" applyFill="1" applyBorder="1" applyAlignment="1">
      <alignment horizontal="right" vertical="center"/>
      <protection/>
    </xf>
    <xf numFmtId="4" fontId="3" fillId="0" borderId="16" xfId="52" applyNumberFormat="1" applyFont="1" applyFill="1" applyBorder="1" applyAlignment="1">
      <alignment horizontal="right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4" fontId="3" fillId="33" borderId="13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52" applyFont="1" applyFill="1">
      <alignment/>
      <protection/>
    </xf>
    <xf numFmtId="4" fontId="3" fillId="0" borderId="0" xfId="52" applyNumberFormat="1" applyFont="1" applyFill="1" applyAlignment="1">
      <alignment vertical="center"/>
      <protection/>
    </xf>
    <xf numFmtId="4" fontId="53" fillId="0" borderId="0" xfId="52" applyNumberFormat="1" applyFont="1" applyFill="1" applyAlignment="1">
      <alignment vertical="center"/>
      <protection/>
    </xf>
    <xf numFmtId="4" fontId="54" fillId="0" borderId="0" xfId="52" applyNumberFormat="1" applyFont="1" applyFill="1" applyAlignment="1">
      <alignment vertical="center"/>
      <protection/>
    </xf>
    <xf numFmtId="4" fontId="21" fillId="0" borderId="0" xfId="52" applyNumberFormat="1" applyFont="1" applyFill="1" applyAlignment="1">
      <alignment vertical="center"/>
      <protection/>
    </xf>
    <xf numFmtId="49" fontId="5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4" fontId="9" fillId="0" borderId="0" xfId="52" applyNumberFormat="1" applyFont="1" applyFill="1">
      <alignment/>
      <protection/>
    </xf>
    <xf numFmtId="4" fontId="53" fillId="0" borderId="0" xfId="52" applyNumberFormat="1" applyFont="1" applyFill="1">
      <alignment/>
      <protection/>
    </xf>
    <xf numFmtId="4" fontId="54" fillId="0" borderId="0" xfId="52" applyNumberFormat="1" applyFont="1" applyFill="1">
      <alignment/>
      <protection/>
    </xf>
    <xf numFmtId="4" fontId="27" fillId="0" borderId="0" xfId="52" applyNumberFormat="1" applyFont="1" applyFill="1">
      <alignment/>
      <protection/>
    </xf>
    <xf numFmtId="4" fontId="55" fillId="0" borderId="0" xfId="52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4" fontId="6" fillId="0" borderId="0" xfId="52" applyNumberFormat="1" applyFont="1" applyFill="1" applyBorder="1" applyAlignment="1">
      <alignment horizontal="right"/>
      <protection/>
    </xf>
    <xf numFmtId="0" fontId="10" fillId="0" borderId="12" xfId="52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4" fontId="33" fillId="0" borderId="0" xfId="53" applyNumberFormat="1" applyFont="1" applyFill="1" applyAlignment="1">
      <alignment horizontal="left" vertical="center"/>
      <protection/>
    </xf>
    <xf numFmtId="4" fontId="53" fillId="0" borderId="0" xfId="0" applyNumberFormat="1" applyFont="1" applyFill="1" applyAlignment="1">
      <alignment/>
    </xf>
    <xf numFmtId="4" fontId="54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4" fontId="20" fillId="0" borderId="0" xfId="52" applyNumberFormat="1" applyFont="1" applyFill="1">
      <alignment/>
      <protection/>
    </xf>
    <xf numFmtId="0" fontId="16" fillId="0" borderId="0" xfId="53" applyFont="1" applyFill="1">
      <alignment/>
      <protection/>
    </xf>
    <xf numFmtId="49" fontId="16" fillId="0" borderId="0" xfId="0" applyNumberFormat="1" applyFont="1" applyFill="1" applyAlignment="1">
      <alignment horizontal="left"/>
    </xf>
    <xf numFmtId="49" fontId="16" fillId="0" borderId="0" xfId="53" applyNumberFormat="1" applyFont="1" applyFill="1">
      <alignment/>
      <protection/>
    </xf>
    <xf numFmtId="4" fontId="3" fillId="0" borderId="16" xfId="52" applyNumberFormat="1" applyFont="1" applyFill="1" applyBorder="1" applyAlignment="1">
      <alignment horizontal="center" vertical="center"/>
      <protection/>
    </xf>
    <xf numFmtId="4" fontId="3" fillId="0" borderId="16" xfId="52" applyNumberFormat="1" applyFont="1" applyFill="1" applyBorder="1" applyAlignment="1">
      <alignment vertical="center" wrapText="1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" fontId="56" fillId="0" borderId="0" xfId="52" applyNumberFormat="1" applyFont="1" applyFill="1" applyAlignment="1">
      <alignment vertical="center"/>
      <protection/>
    </xf>
    <xf numFmtId="49" fontId="3" fillId="0" borderId="0" xfId="56" applyNumberFormat="1" applyFont="1" applyFill="1">
      <alignment/>
      <protection/>
    </xf>
    <xf numFmtId="49" fontId="23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" fontId="7" fillId="0" borderId="0" xfId="56" applyNumberFormat="1" applyFont="1" applyFill="1" applyAlignment="1">
      <alignment horizontal="right"/>
      <protection/>
    </xf>
    <xf numFmtId="49" fontId="57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" fontId="13" fillId="0" borderId="0" xfId="52" applyNumberFormat="1" applyFont="1" applyFill="1" applyAlignment="1">
      <alignment vertic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52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Alignment="1">
      <alignment vertical="center"/>
      <protection/>
    </xf>
    <xf numFmtId="0" fontId="24" fillId="33" borderId="17" xfId="0" applyFont="1" applyFill="1" applyBorder="1" applyAlignment="1">
      <alignment horizontal="center" vertical="center"/>
    </xf>
    <xf numFmtId="0" fontId="24" fillId="33" borderId="10" xfId="52" applyFont="1" applyFill="1" applyBorder="1" applyAlignment="1">
      <alignment vertical="center" wrapText="1"/>
      <protection/>
    </xf>
    <xf numFmtId="4" fontId="24" fillId="33" borderId="10" xfId="52" applyNumberFormat="1" applyFont="1" applyFill="1" applyBorder="1" applyAlignment="1">
      <alignment vertical="center"/>
      <protection/>
    </xf>
    <xf numFmtId="4" fontId="24" fillId="33" borderId="13" xfId="52" applyNumberFormat="1" applyFont="1" applyFill="1" applyBorder="1" applyAlignment="1">
      <alignment vertical="center"/>
      <protection/>
    </xf>
    <xf numFmtId="0" fontId="24" fillId="33" borderId="13" xfId="0" applyFont="1" applyFill="1" applyBorder="1" applyAlignment="1">
      <alignment horizontal="center" vertical="center"/>
    </xf>
    <xf numFmtId="4" fontId="3" fillId="33" borderId="22" xfId="53" applyNumberFormat="1" applyFont="1" applyFill="1" applyBorder="1" applyAlignment="1">
      <alignment horizontal="center" vertical="center" wrapText="1"/>
      <protection/>
    </xf>
    <xf numFmtId="4" fontId="3" fillId="33" borderId="12" xfId="53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zoomScale="130" zoomScaleNormal="130" zoomScalePageLayoutView="0" workbookViewId="0" topLeftCell="B175">
      <selection activeCell="J192" sqref="J192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5.8515625" style="2" customWidth="1"/>
    <col min="4" max="4" width="15.28125" style="2" customWidth="1"/>
    <col min="5" max="6" width="15.57421875" style="2" customWidth="1"/>
    <col min="7" max="7" width="15.140625" style="2" customWidth="1"/>
    <col min="8" max="8" width="20.7109375" style="22" customWidth="1"/>
    <col min="9" max="9" width="14.8515625" style="2" customWidth="1"/>
    <col min="10" max="10" width="13.421875" style="2" customWidth="1"/>
    <col min="11" max="11" width="10.00390625" style="2" customWidth="1"/>
    <col min="12" max="13" width="13.28125" style="2" bestFit="1" customWidth="1"/>
    <col min="14" max="14" width="11.421875" style="2" customWidth="1"/>
    <col min="15" max="16384" width="9.140625" style="2" customWidth="1"/>
  </cols>
  <sheetData>
    <row r="1" spans="1:8" s="33" customFormat="1" ht="18.75" customHeight="1">
      <c r="A1" s="42" t="s">
        <v>330</v>
      </c>
      <c r="B1" s="43"/>
      <c r="C1" s="44"/>
      <c r="D1" s="5"/>
      <c r="E1" s="5"/>
      <c r="F1" s="5"/>
      <c r="G1" s="137"/>
      <c r="H1" s="130"/>
    </row>
    <row r="2" spans="1:8" s="33" customFormat="1" ht="18.75" customHeight="1">
      <c r="A2" s="42" t="s">
        <v>16</v>
      </c>
      <c r="B2" s="43"/>
      <c r="C2" s="44"/>
      <c r="D2" s="5"/>
      <c r="E2" s="5"/>
      <c r="F2" s="5"/>
      <c r="G2" s="37"/>
      <c r="H2" s="572" t="s">
        <v>366</v>
      </c>
    </row>
    <row r="3" spans="1:8" s="33" customFormat="1" ht="18" customHeight="1">
      <c r="A3" s="42" t="s">
        <v>373</v>
      </c>
      <c r="B3" s="43"/>
      <c r="C3" s="44"/>
      <c r="D3" s="5"/>
      <c r="E3" s="5"/>
      <c r="F3" s="5"/>
      <c r="G3" s="37"/>
      <c r="H3" s="39"/>
    </row>
    <row r="4" spans="1:8" s="33" customFormat="1" ht="12.75" customHeight="1">
      <c r="A4" s="36"/>
      <c r="B4" s="37"/>
      <c r="C4" s="38"/>
      <c r="D4" s="37"/>
      <c r="E4" s="37"/>
      <c r="F4" s="37"/>
      <c r="G4" s="37"/>
      <c r="H4" s="39"/>
    </row>
    <row r="5" spans="1:8" ht="10.5" customHeight="1">
      <c r="A5" s="21"/>
      <c r="B5" s="5"/>
      <c r="C5" s="6"/>
      <c r="D5" s="5"/>
      <c r="E5" s="5"/>
      <c r="F5" s="5"/>
      <c r="G5" s="5"/>
      <c r="H5" s="7"/>
    </row>
    <row r="6" spans="1:8" ht="18" customHeight="1">
      <c r="A6" s="21" t="s">
        <v>45</v>
      </c>
      <c r="B6" s="5"/>
      <c r="C6" s="6"/>
      <c r="D6" s="5"/>
      <c r="E6" s="5"/>
      <c r="F6" s="5"/>
      <c r="G6" s="5"/>
      <c r="H6" s="7"/>
    </row>
    <row r="7" spans="1:8" ht="15" customHeight="1">
      <c r="A7" s="21"/>
      <c r="B7" s="5"/>
      <c r="C7" s="6"/>
      <c r="D7" s="5"/>
      <c r="E7" s="5"/>
      <c r="F7" s="5"/>
      <c r="G7" s="5"/>
      <c r="H7" s="7"/>
    </row>
    <row r="8" spans="1:8" ht="18" customHeight="1">
      <c r="A8" s="5"/>
      <c r="B8" s="5"/>
      <c r="C8" s="6"/>
      <c r="D8" s="5"/>
      <c r="E8" s="5"/>
      <c r="F8" s="5"/>
      <c r="G8" s="5"/>
      <c r="H8" s="7"/>
    </row>
    <row r="9" spans="1:8" ht="16.5" customHeight="1">
      <c r="A9" s="45" t="s">
        <v>17</v>
      </c>
      <c r="B9" s="43"/>
      <c r="C9" s="44"/>
      <c r="D9" s="5"/>
      <c r="E9" s="5"/>
      <c r="F9" s="5"/>
      <c r="G9" s="5"/>
      <c r="H9" s="7"/>
    </row>
    <row r="10" spans="1:8" ht="14.25" customHeight="1">
      <c r="A10" s="45" t="s">
        <v>56</v>
      </c>
      <c r="B10" s="43"/>
      <c r="C10" s="44"/>
      <c r="D10" s="5"/>
      <c r="E10" s="5"/>
      <c r="F10" s="5"/>
      <c r="G10" s="5"/>
      <c r="H10" s="7"/>
    </row>
    <row r="11" spans="1:8" ht="16.5" customHeight="1">
      <c r="A11" s="45" t="s">
        <v>44</v>
      </c>
      <c r="B11" s="43"/>
      <c r="C11" s="44"/>
      <c r="D11" s="5"/>
      <c r="E11" s="5"/>
      <c r="F11" s="5"/>
      <c r="G11" s="5"/>
      <c r="H11" s="7"/>
    </row>
    <row r="12" spans="1:8" ht="14.25" customHeight="1">
      <c r="A12" s="45"/>
      <c r="B12" s="43"/>
      <c r="C12" s="44"/>
      <c r="D12" s="5"/>
      <c r="E12" s="5"/>
      <c r="F12" s="5"/>
      <c r="G12" s="5"/>
      <c r="H12" s="7"/>
    </row>
    <row r="13" spans="1:8" ht="15" customHeight="1">
      <c r="A13" s="35"/>
      <c r="B13" s="29"/>
      <c r="C13" s="15"/>
      <c r="D13" s="15"/>
      <c r="E13" s="5"/>
      <c r="F13" s="5"/>
      <c r="G13" s="5"/>
      <c r="H13" s="7"/>
    </row>
    <row r="14" spans="1:8" s="26" customFormat="1" ht="15.75">
      <c r="A14" s="8"/>
      <c r="B14" s="8"/>
      <c r="C14" s="28"/>
      <c r="D14" s="8"/>
      <c r="E14" s="28" t="s">
        <v>4</v>
      </c>
      <c r="F14" s="8"/>
      <c r="G14" s="8"/>
      <c r="H14" s="9"/>
    </row>
    <row r="15" spans="1:8" s="26" customFormat="1" ht="15.75">
      <c r="A15" s="8"/>
      <c r="B15" s="8"/>
      <c r="C15" s="28"/>
      <c r="D15" s="8"/>
      <c r="E15" s="28"/>
      <c r="F15" s="8"/>
      <c r="G15" s="8"/>
      <c r="H15" s="9"/>
    </row>
    <row r="16" spans="1:8" ht="18.75">
      <c r="A16" s="148" t="s">
        <v>46</v>
      </c>
      <c r="B16" s="40"/>
      <c r="C16" s="40"/>
      <c r="D16" s="40"/>
      <c r="E16" s="28"/>
      <c r="F16" s="5"/>
      <c r="G16" s="5"/>
      <c r="H16" s="7"/>
    </row>
    <row r="17" spans="1:8" ht="18.75">
      <c r="A17" s="149" t="s">
        <v>47</v>
      </c>
      <c r="B17" s="40"/>
      <c r="C17" s="40"/>
      <c r="D17" s="40"/>
      <c r="E17" s="28"/>
      <c r="F17" s="5"/>
      <c r="G17" s="5"/>
      <c r="H17" s="7"/>
    </row>
    <row r="18" spans="1:8" ht="18.75">
      <c r="A18" s="150" t="s">
        <v>48</v>
      </c>
      <c r="B18" s="8"/>
      <c r="C18" s="151"/>
      <c r="D18" s="8"/>
      <c r="E18" s="28"/>
      <c r="F18" s="8"/>
      <c r="G18" s="5"/>
      <c r="H18" s="7"/>
    </row>
    <row r="19" spans="1:8" ht="18.75">
      <c r="A19" s="34" t="s">
        <v>55</v>
      </c>
      <c r="B19" s="145"/>
      <c r="C19" s="146"/>
      <c r="D19" s="147"/>
      <c r="E19" s="147"/>
      <c r="F19" s="8"/>
      <c r="G19" s="5"/>
      <c r="H19" s="7"/>
    </row>
    <row r="20" spans="1:8" ht="18.75">
      <c r="A20" s="152" t="s">
        <v>52</v>
      </c>
      <c r="B20" s="29"/>
      <c r="C20" s="15"/>
      <c r="D20" s="15"/>
      <c r="E20" s="5"/>
      <c r="F20" s="5"/>
      <c r="G20" s="5"/>
      <c r="H20" s="7"/>
    </row>
    <row r="21" spans="1:8" ht="15.75">
      <c r="A21" s="153" t="s">
        <v>324</v>
      </c>
      <c r="B21" s="29"/>
      <c r="C21" s="15"/>
      <c r="D21" s="15"/>
      <c r="E21" s="5"/>
      <c r="F21" s="8"/>
      <c r="H21" s="1"/>
    </row>
    <row r="22" spans="1:14" ht="15.75">
      <c r="A22" s="152" t="s">
        <v>325</v>
      </c>
      <c r="B22" s="29"/>
      <c r="C22" s="15"/>
      <c r="D22" s="15"/>
      <c r="E22" s="5"/>
      <c r="F22" s="8"/>
      <c r="H22" s="1"/>
      <c r="L22" s="4"/>
      <c r="M22" s="4"/>
      <c r="N22" s="4"/>
    </row>
    <row r="23" spans="1:14" ht="15" customHeight="1">
      <c r="A23" s="26" t="s">
        <v>326</v>
      </c>
      <c r="L23" s="4"/>
      <c r="M23" s="4"/>
      <c r="N23" s="4"/>
    </row>
    <row r="24" spans="1:14" ht="15" customHeight="1">
      <c r="A24" s="26" t="s">
        <v>327</v>
      </c>
      <c r="B24" s="29"/>
      <c r="C24" s="15"/>
      <c r="D24" s="15"/>
      <c r="E24" s="5"/>
      <c r="L24" s="4"/>
      <c r="M24" s="4"/>
      <c r="N24" s="4"/>
    </row>
    <row r="25" ht="15" customHeight="1">
      <c r="A25" s="26" t="s">
        <v>328</v>
      </c>
    </row>
    <row r="26" ht="15" customHeight="1">
      <c r="A26" s="26" t="s">
        <v>332</v>
      </c>
    </row>
    <row r="27" ht="15" customHeight="1">
      <c r="A27" s="26" t="s">
        <v>331</v>
      </c>
    </row>
    <row r="28" ht="15" customHeight="1">
      <c r="A28" s="527" t="s">
        <v>367</v>
      </c>
    </row>
    <row r="29" ht="15" customHeight="1"/>
    <row r="30" ht="15" customHeight="1"/>
    <row r="31" spans="1:3" ht="18.75">
      <c r="A31" s="47" t="s">
        <v>18</v>
      </c>
      <c r="B31" s="46"/>
      <c r="C31" s="46"/>
    </row>
    <row r="32" spans="1:8" ht="15.75">
      <c r="A32" s="49"/>
      <c r="B32" s="50"/>
      <c r="C32" s="50"/>
      <c r="D32" s="24"/>
      <c r="E32" s="24"/>
      <c r="F32" s="51"/>
      <c r="H32" s="51"/>
    </row>
    <row r="33" spans="1:9" ht="15.75">
      <c r="A33" s="49" t="s">
        <v>19</v>
      </c>
      <c r="B33" s="50"/>
      <c r="C33" s="50"/>
      <c r="D33" s="24"/>
      <c r="E33" s="24"/>
      <c r="F33" s="51"/>
      <c r="H33" s="51">
        <v>418631717.88</v>
      </c>
      <c r="I33" s="4"/>
    </row>
    <row r="34" spans="1:11" ht="15.75">
      <c r="A34" s="49" t="s">
        <v>20</v>
      </c>
      <c r="B34" s="50"/>
      <c r="C34" s="50"/>
      <c r="D34" s="24"/>
      <c r="E34" s="24"/>
      <c r="F34" s="51"/>
      <c r="H34" s="51">
        <f>H38+H49</f>
        <v>418751996.53</v>
      </c>
      <c r="I34" s="4"/>
      <c r="J34" s="4"/>
      <c r="K34" s="4"/>
    </row>
    <row r="35" spans="1:8" ht="15.75">
      <c r="A35" s="52" t="s">
        <v>21</v>
      </c>
      <c r="B35" s="53"/>
      <c r="C35" s="53"/>
      <c r="D35" s="24"/>
      <c r="E35" s="24"/>
      <c r="F35" s="51"/>
      <c r="H35" s="51"/>
    </row>
    <row r="36" spans="1:8" ht="15.75">
      <c r="A36" s="52"/>
      <c r="B36" s="53"/>
      <c r="C36" s="53"/>
      <c r="D36" s="24"/>
      <c r="E36" s="24"/>
      <c r="F36" s="51"/>
      <c r="H36" s="51"/>
    </row>
    <row r="37" spans="1:8" ht="15.75">
      <c r="A37" s="49" t="s">
        <v>42</v>
      </c>
      <c r="B37" s="50"/>
      <c r="C37" s="50"/>
      <c r="D37" s="54"/>
      <c r="E37" s="24"/>
      <c r="F37" s="1"/>
      <c r="H37" s="51">
        <v>305208751.35</v>
      </c>
    </row>
    <row r="38" spans="1:9" ht="15.75">
      <c r="A38" s="49" t="s">
        <v>20</v>
      </c>
      <c r="B38" s="50"/>
      <c r="C38" s="50"/>
      <c r="D38" s="54"/>
      <c r="E38" s="24"/>
      <c r="F38" s="1"/>
      <c r="H38" s="51">
        <f>H37-D65+F65</f>
        <v>305242501</v>
      </c>
      <c r="I38" s="4"/>
    </row>
    <row r="39" spans="1:8" ht="15.75">
      <c r="A39" s="52"/>
      <c r="B39" s="46" t="s">
        <v>22</v>
      </c>
      <c r="C39" s="53"/>
      <c r="D39" s="24"/>
      <c r="E39" s="24"/>
      <c r="F39" s="1"/>
      <c r="H39" s="51"/>
    </row>
    <row r="40" spans="1:8" ht="15.75">
      <c r="A40" s="55" t="s">
        <v>23</v>
      </c>
      <c r="B40" s="50"/>
      <c r="C40" s="50"/>
      <c r="D40" s="24"/>
      <c r="E40" s="24"/>
      <c r="F40" s="1"/>
      <c r="H40" s="51">
        <v>283519691.25</v>
      </c>
    </row>
    <row r="41" spans="1:9" ht="15.75">
      <c r="A41" s="55" t="s">
        <v>20</v>
      </c>
      <c r="B41" s="50"/>
      <c r="C41" s="50"/>
      <c r="D41" s="24"/>
      <c r="E41" s="24"/>
      <c r="F41" s="1"/>
      <c r="H41" s="51">
        <f>H40-D65+F65</f>
        <v>283553440.9</v>
      </c>
      <c r="I41" s="4"/>
    </row>
    <row r="42" spans="1:12" ht="15.75">
      <c r="A42" s="55"/>
      <c r="B42" s="53" t="s">
        <v>2</v>
      </c>
      <c r="C42" s="50"/>
      <c r="D42" s="24"/>
      <c r="E42" s="24"/>
      <c r="F42" s="1"/>
      <c r="H42" s="51"/>
      <c r="I42" s="573"/>
      <c r="J42" s="574"/>
      <c r="K42" s="575"/>
      <c r="L42" s="576"/>
    </row>
    <row r="43" spans="1:12" ht="15.75">
      <c r="A43" s="55"/>
      <c r="B43" s="577" t="s">
        <v>378</v>
      </c>
      <c r="C43" s="50"/>
      <c r="D43" s="24"/>
      <c r="E43" s="24"/>
      <c r="F43" s="1"/>
      <c r="H43" s="51"/>
      <c r="I43" s="573"/>
      <c r="J43" s="574"/>
      <c r="K43" s="575"/>
      <c r="L43" s="576"/>
    </row>
    <row r="44" spans="1:12" ht="15.75">
      <c r="A44" s="55"/>
      <c r="B44" s="577" t="s">
        <v>379</v>
      </c>
      <c r="C44" s="53"/>
      <c r="D44" s="24"/>
      <c r="E44" s="24"/>
      <c r="F44" s="1"/>
      <c r="H44" s="1">
        <v>1497091.97</v>
      </c>
      <c r="I44" s="573"/>
      <c r="J44" s="574"/>
      <c r="K44" s="575"/>
      <c r="L44" s="576"/>
    </row>
    <row r="45" spans="1:12" ht="15.75">
      <c r="A45" s="55"/>
      <c r="B45" s="578" t="s">
        <v>24</v>
      </c>
      <c r="C45" s="50"/>
      <c r="D45" s="24"/>
      <c r="E45" s="24"/>
      <c r="F45" s="1"/>
      <c r="H45" s="1">
        <f>H44-D64</f>
        <v>1393841.6199999999</v>
      </c>
      <c r="I45" s="573"/>
      <c r="J45" s="574"/>
      <c r="K45" s="575"/>
      <c r="L45" s="576"/>
    </row>
    <row r="46" spans="1:9" ht="15.75">
      <c r="A46" s="55"/>
      <c r="B46" s="50"/>
      <c r="C46" s="50"/>
      <c r="D46" s="24"/>
      <c r="E46" s="24"/>
      <c r="F46" s="1"/>
      <c r="H46" s="51"/>
      <c r="I46" s="4"/>
    </row>
    <row r="47" spans="1:8" ht="15.75">
      <c r="A47" s="55"/>
      <c r="B47" s="50"/>
      <c r="C47" s="50"/>
      <c r="D47" s="24"/>
      <c r="E47" s="24"/>
      <c r="F47" s="1"/>
      <c r="H47" s="51"/>
    </row>
    <row r="48" spans="1:8" ht="15.75">
      <c r="A48" s="49" t="s">
        <v>50</v>
      </c>
      <c r="B48" s="50"/>
      <c r="C48" s="50"/>
      <c r="D48" s="54"/>
      <c r="E48" s="24"/>
      <c r="F48" s="1"/>
      <c r="H48" s="51">
        <v>113422966.53</v>
      </c>
    </row>
    <row r="49" spans="1:9" ht="15.75">
      <c r="A49" s="49" t="s">
        <v>20</v>
      </c>
      <c r="B49" s="50"/>
      <c r="C49" s="50"/>
      <c r="D49" s="54"/>
      <c r="E49" s="24"/>
      <c r="F49" s="1"/>
      <c r="H49" s="51">
        <f>H48-D76+F76</f>
        <v>113509495.53</v>
      </c>
      <c r="I49" s="4"/>
    </row>
    <row r="50" spans="1:8" ht="15.75">
      <c r="A50" s="52"/>
      <c r="B50" s="46" t="s">
        <v>22</v>
      </c>
      <c r="C50" s="53"/>
      <c r="D50" s="24"/>
      <c r="E50" s="24"/>
      <c r="F50" s="1"/>
      <c r="H50" s="51"/>
    </row>
    <row r="51" spans="1:8" ht="15.75">
      <c r="A51" s="55" t="s">
        <v>23</v>
      </c>
      <c r="B51" s="50"/>
      <c r="C51" s="50"/>
      <c r="D51" s="24"/>
      <c r="E51" s="24"/>
      <c r="F51" s="1"/>
      <c r="H51" s="51">
        <v>112942966.53</v>
      </c>
    </row>
    <row r="52" spans="1:9" ht="15.75">
      <c r="A52" s="55" t="s">
        <v>20</v>
      </c>
      <c r="B52" s="50"/>
      <c r="C52" s="50"/>
      <c r="D52" s="24"/>
      <c r="E52" s="24"/>
      <c r="F52" s="1"/>
      <c r="H52" s="51">
        <f>H51-D76+F76</f>
        <v>113029495.53</v>
      </c>
      <c r="I52" s="4"/>
    </row>
    <row r="53" spans="1:8" ht="15.75">
      <c r="A53" s="55"/>
      <c r="B53" s="50"/>
      <c r="C53" s="50"/>
      <c r="D53" s="24"/>
      <c r="E53" s="24"/>
      <c r="F53" s="1"/>
      <c r="H53" s="51"/>
    </row>
    <row r="54" spans="1:8" ht="19.5">
      <c r="A54" s="58" t="s">
        <v>41</v>
      </c>
      <c r="B54" s="59"/>
      <c r="C54" s="60"/>
      <c r="D54" s="61"/>
      <c r="E54" s="61"/>
      <c r="F54" s="62"/>
      <c r="G54" s="62"/>
      <c r="H54" s="63"/>
    </row>
    <row r="55" spans="1:8" ht="19.5">
      <c r="A55" s="58"/>
      <c r="B55" s="59"/>
      <c r="C55" s="60"/>
      <c r="D55" s="61"/>
      <c r="E55" s="61"/>
      <c r="F55" s="62"/>
      <c r="G55" s="62"/>
      <c r="H55" s="63"/>
    </row>
    <row r="56" spans="1:7" ht="18.75">
      <c r="A56" s="67" t="s">
        <v>40</v>
      </c>
      <c r="B56" s="68"/>
      <c r="C56" s="69"/>
      <c r="D56" s="57"/>
      <c r="E56" s="57"/>
      <c r="F56" s="66"/>
      <c r="G56" s="66"/>
    </row>
    <row r="57" spans="1:7" ht="18.75">
      <c r="A57" s="64"/>
      <c r="B57" s="64"/>
      <c r="C57" s="64"/>
      <c r="D57" s="57"/>
      <c r="E57" s="57"/>
      <c r="F57" s="66"/>
      <c r="G57" s="66"/>
    </row>
    <row r="58" spans="1:7" ht="18.75">
      <c r="A58" s="70"/>
      <c r="B58" s="70"/>
      <c r="C58" s="71"/>
      <c r="D58" s="10" t="s">
        <v>25</v>
      </c>
      <c r="E58" s="11"/>
      <c r="F58" s="10" t="s">
        <v>26</v>
      </c>
      <c r="G58" s="11"/>
    </row>
    <row r="59" spans="1:7" ht="15" customHeight="1">
      <c r="A59" s="72"/>
      <c r="B59" s="72"/>
      <c r="C59" s="73"/>
      <c r="D59" s="12" t="s">
        <v>3</v>
      </c>
      <c r="E59" s="11" t="s">
        <v>2</v>
      </c>
      <c r="F59" s="12" t="s">
        <v>3</v>
      </c>
      <c r="G59" s="11" t="s">
        <v>2</v>
      </c>
    </row>
    <row r="60" spans="1:7" ht="21">
      <c r="A60" s="74" t="s">
        <v>5</v>
      </c>
      <c r="B60" s="74" t="s">
        <v>11</v>
      </c>
      <c r="C60" s="74" t="s">
        <v>6</v>
      </c>
      <c r="D60" s="13" t="s">
        <v>7</v>
      </c>
      <c r="E60" s="14" t="s">
        <v>8</v>
      </c>
      <c r="F60" s="13" t="s">
        <v>7</v>
      </c>
      <c r="G60" s="14" t="s">
        <v>8</v>
      </c>
    </row>
    <row r="61" spans="1:7" s="32" customFormat="1" ht="19.5" customHeight="1">
      <c r="A61" s="75" t="s">
        <v>307</v>
      </c>
      <c r="B61" s="75" t="s">
        <v>308</v>
      </c>
      <c r="C61" s="75" t="s">
        <v>309</v>
      </c>
      <c r="D61" s="450"/>
      <c r="E61" s="451"/>
      <c r="F61" s="157">
        <f>37000</f>
        <v>37000</v>
      </c>
      <c r="G61" s="133"/>
    </row>
    <row r="62" spans="1:7" s="32" customFormat="1" ht="19.5" customHeight="1">
      <c r="A62" s="77" t="s">
        <v>338</v>
      </c>
      <c r="B62" s="75" t="s">
        <v>339</v>
      </c>
      <c r="C62" s="75"/>
      <c r="D62" s="84">
        <f>SUM(D63:D64)</f>
        <v>103250.35</v>
      </c>
      <c r="E62" s="84">
        <f>SUM(E63:E64)</f>
        <v>0</v>
      </c>
      <c r="F62" s="84">
        <f>SUM(F63:F64)</f>
        <v>100000</v>
      </c>
      <c r="G62" s="84">
        <f>SUM(G63:G64)</f>
        <v>0</v>
      </c>
    </row>
    <row r="63" spans="1:7" s="32" customFormat="1" ht="19.5" customHeight="1">
      <c r="A63" s="77"/>
      <c r="B63" s="77"/>
      <c r="C63" s="79" t="s">
        <v>340</v>
      </c>
      <c r="D63" s="583"/>
      <c r="E63" s="584"/>
      <c r="F63" s="540">
        <v>100000</v>
      </c>
      <c r="G63" s="541"/>
    </row>
    <row r="64" spans="1:7" s="32" customFormat="1" ht="19.5" customHeight="1">
      <c r="A64" s="534"/>
      <c r="B64" s="534"/>
      <c r="C64" s="79" t="s">
        <v>383</v>
      </c>
      <c r="D64" s="540">
        <v>103250.35</v>
      </c>
      <c r="E64" s="584"/>
      <c r="F64" s="540"/>
      <c r="G64" s="541"/>
    </row>
    <row r="65" spans="1:8" s="32" customFormat="1" ht="19.5" customHeight="1">
      <c r="A65" s="155" t="s">
        <v>12</v>
      </c>
      <c r="B65" s="156"/>
      <c r="C65" s="78"/>
      <c r="D65" s="84">
        <f>D61+D62</f>
        <v>103250.35</v>
      </c>
      <c r="E65" s="84">
        <f>E61+E62</f>
        <v>0</v>
      </c>
      <c r="F65" s="84">
        <f>F61+F62</f>
        <v>137000</v>
      </c>
      <c r="G65" s="84">
        <f>G61+G62</f>
        <v>0</v>
      </c>
      <c r="H65" s="83"/>
    </row>
    <row r="66" spans="1:7" s="32" customFormat="1" ht="19.5" customHeight="1">
      <c r="A66" s="81"/>
      <c r="B66" s="82"/>
      <c r="C66" s="82"/>
      <c r="D66" s="83"/>
      <c r="E66" s="83"/>
      <c r="F66" s="83"/>
      <c r="G66" s="83"/>
    </row>
    <row r="67" spans="1:8" s="32" customFormat="1" ht="19.5" customHeight="1">
      <c r="A67" s="58" t="s">
        <v>49</v>
      </c>
      <c r="B67" s="59"/>
      <c r="C67" s="60"/>
      <c r="D67" s="61"/>
      <c r="E67" s="61"/>
      <c r="F67" s="62"/>
      <c r="G67" s="62"/>
      <c r="H67" s="63"/>
    </row>
    <row r="68" spans="1:8" s="32" customFormat="1" ht="19.5" customHeight="1">
      <c r="A68" s="58"/>
      <c r="B68" s="59"/>
      <c r="C68" s="60"/>
      <c r="D68" s="61"/>
      <c r="E68" s="61"/>
      <c r="F68" s="62"/>
      <c r="G68" s="62"/>
      <c r="H68" s="63"/>
    </row>
    <row r="69" spans="1:8" s="32" customFormat="1" ht="19.5" customHeight="1">
      <c r="A69" s="67" t="s">
        <v>51</v>
      </c>
      <c r="B69" s="68"/>
      <c r="C69" s="69"/>
      <c r="D69" s="57"/>
      <c r="E69" s="57"/>
      <c r="F69" s="66"/>
      <c r="G69" s="66"/>
      <c r="H69" s="22"/>
    </row>
    <row r="70" spans="1:8" s="32" customFormat="1" ht="19.5" customHeight="1">
      <c r="A70" s="64"/>
      <c r="B70" s="64"/>
      <c r="C70" s="64"/>
      <c r="D70" s="57"/>
      <c r="E70" s="57"/>
      <c r="F70" s="66"/>
      <c r="G70" s="66"/>
      <c r="H70" s="22"/>
    </row>
    <row r="71" spans="1:8" s="32" customFormat="1" ht="19.5" customHeight="1">
      <c r="A71" s="70"/>
      <c r="B71" s="70"/>
      <c r="C71" s="71"/>
      <c r="D71" s="10" t="s">
        <v>25</v>
      </c>
      <c r="E71" s="11"/>
      <c r="F71" s="10" t="s">
        <v>26</v>
      </c>
      <c r="G71" s="11"/>
      <c r="H71" s="22"/>
    </row>
    <row r="72" spans="1:8" s="32" customFormat="1" ht="19.5" customHeight="1">
      <c r="A72" s="72"/>
      <c r="B72" s="72"/>
      <c r="C72" s="73"/>
      <c r="D72" s="12" t="s">
        <v>3</v>
      </c>
      <c r="E72" s="11" t="s">
        <v>2</v>
      </c>
      <c r="F72" s="12" t="s">
        <v>3</v>
      </c>
      <c r="G72" s="11" t="s">
        <v>2</v>
      </c>
      <c r="H72" s="22"/>
    </row>
    <row r="73" spans="1:8" s="32" customFormat="1" ht="19.5" customHeight="1">
      <c r="A73" s="74" t="s">
        <v>5</v>
      </c>
      <c r="B73" s="74" t="s">
        <v>11</v>
      </c>
      <c r="C73" s="74" t="s">
        <v>6</v>
      </c>
      <c r="D73" s="13" t="s">
        <v>7</v>
      </c>
      <c r="E73" s="14" t="s">
        <v>8</v>
      </c>
      <c r="F73" s="13" t="s">
        <v>7</v>
      </c>
      <c r="G73" s="14" t="s">
        <v>8</v>
      </c>
      <c r="H73" s="22"/>
    </row>
    <row r="74" spans="1:8" s="32" customFormat="1" ht="19.5" customHeight="1">
      <c r="A74" s="75" t="s">
        <v>57</v>
      </c>
      <c r="B74" s="75" t="s">
        <v>329</v>
      </c>
      <c r="C74" s="75" t="s">
        <v>309</v>
      </c>
      <c r="D74" s="76"/>
      <c r="E74" s="132"/>
      <c r="F74" s="141">
        <v>6529</v>
      </c>
      <c r="G74" s="449"/>
      <c r="H74" s="27"/>
    </row>
    <row r="75" spans="1:8" s="32" customFormat="1" ht="19.5" customHeight="1">
      <c r="A75" s="75" t="s">
        <v>333</v>
      </c>
      <c r="B75" s="75" t="s">
        <v>334</v>
      </c>
      <c r="C75" s="75" t="s">
        <v>337</v>
      </c>
      <c r="D75" s="537"/>
      <c r="E75" s="133"/>
      <c r="F75" s="537">
        <v>80000</v>
      </c>
      <c r="G75" s="133"/>
      <c r="H75" s="27"/>
    </row>
    <row r="76" spans="1:8" s="32" customFormat="1" ht="19.5" customHeight="1">
      <c r="A76" s="155" t="s">
        <v>12</v>
      </c>
      <c r="B76" s="156"/>
      <c r="C76" s="131"/>
      <c r="D76" s="84">
        <f>D74+D75</f>
        <v>0</v>
      </c>
      <c r="E76" s="84">
        <f>E74+E75</f>
        <v>0</v>
      </c>
      <c r="F76" s="84">
        <f>F74+F75</f>
        <v>86529</v>
      </c>
      <c r="G76" s="84">
        <f>G74+G75</f>
        <v>0</v>
      </c>
      <c r="H76" s="83"/>
    </row>
    <row r="77" spans="1:8" s="32" customFormat="1" ht="19.5" customHeight="1">
      <c r="A77" s="81"/>
      <c r="B77" s="82"/>
      <c r="C77" s="82"/>
      <c r="D77" s="83"/>
      <c r="E77" s="83"/>
      <c r="F77" s="83"/>
      <c r="G77" s="83"/>
      <c r="H77" s="83"/>
    </row>
    <row r="78" spans="1:7" s="32" customFormat="1" ht="19.5" customHeight="1">
      <c r="A78" s="81"/>
      <c r="B78" s="82"/>
      <c r="C78" s="82"/>
      <c r="D78" s="83"/>
      <c r="E78" s="83"/>
      <c r="F78" s="83"/>
      <c r="G78" s="83"/>
    </row>
    <row r="79" spans="1:8" s="26" customFormat="1" ht="15.75">
      <c r="A79" s="47" t="s">
        <v>315</v>
      </c>
      <c r="B79" s="85"/>
      <c r="C79" s="86"/>
      <c r="H79" s="1"/>
    </row>
    <row r="80" spans="1:8" ht="18.75">
      <c r="A80" s="47"/>
      <c r="B80" s="85"/>
      <c r="C80" s="86"/>
      <c r="D80" s="15"/>
      <c r="E80" s="15"/>
      <c r="F80" s="15"/>
      <c r="G80" s="15"/>
      <c r="H80" s="16"/>
    </row>
    <row r="81" spans="1:10" ht="15.75">
      <c r="A81" s="47"/>
      <c r="B81" s="87" t="s">
        <v>27</v>
      </c>
      <c r="C81" s="88"/>
      <c r="D81" s="15"/>
      <c r="E81" s="15"/>
      <c r="F81" s="15"/>
      <c r="G81" s="15"/>
      <c r="H81" s="89">
        <v>418243663.16</v>
      </c>
      <c r="J81" s="4"/>
    </row>
    <row r="82" spans="1:9" ht="15.75">
      <c r="A82" s="47"/>
      <c r="B82" s="87" t="s">
        <v>24</v>
      </c>
      <c r="C82" s="88"/>
      <c r="D82" s="15"/>
      <c r="E82" s="15"/>
      <c r="F82" s="15"/>
      <c r="G82" s="15"/>
      <c r="H82" s="89">
        <f>H85+H99</f>
        <v>418363941.81000006</v>
      </c>
      <c r="I82" s="4"/>
    </row>
    <row r="83" spans="1:8" ht="15.75">
      <c r="A83" s="47"/>
      <c r="B83" s="90" t="s">
        <v>22</v>
      </c>
      <c r="C83" s="86"/>
      <c r="D83" s="15"/>
      <c r="E83" s="15"/>
      <c r="F83" s="15"/>
      <c r="G83" s="15"/>
      <c r="H83" s="89"/>
    </row>
    <row r="84" spans="1:8" ht="15.75">
      <c r="A84" s="92" t="s">
        <v>28</v>
      </c>
      <c r="B84" s="92"/>
      <c r="C84" s="92"/>
      <c r="D84" s="61"/>
      <c r="E84" s="57"/>
      <c r="F84" s="57"/>
      <c r="G84" s="15"/>
      <c r="H84" s="89">
        <v>296069793.55</v>
      </c>
    </row>
    <row r="85" spans="1:9" ht="15.75">
      <c r="A85" s="92"/>
      <c r="B85" s="93" t="s">
        <v>24</v>
      </c>
      <c r="C85" s="92"/>
      <c r="D85" s="61"/>
      <c r="E85" s="57"/>
      <c r="F85" s="57"/>
      <c r="G85" s="15"/>
      <c r="H85" s="89">
        <f>H84-D132+F132</f>
        <v>296120543.20000005</v>
      </c>
      <c r="I85" s="4"/>
    </row>
    <row r="86" spans="1:8" ht="15.75">
      <c r="A86" s="56" t="s">
        <v>3</v>
      </c>
      <c r="B86" s="56" t="s">
        <v>29</v>
      </c>
      <c r="C86" s="56"/>
      <c r="D86" s="57"/>
      <c r="E86" s="57"/>
      <c r="F86" s="57"/>
      <c r="G86" s="15"/>
      <c r="H86" s="89"/>
    </row>
    <row r="87" spans="1:8" ht="15.75">
      <c r="A87" s="94" t="s">
        <v>30</v>
      </c>
      <c r="B87" s="94"/>
      <c r="C87" s="94"/>
      <c r="D87" s="95"/>
      <c r="E87" s="57"/>
      <c r="F87" s="57"/>
      <c r="G87" s="15"/>
      <c r="H87" s="89">
        <v>261480797.36</v>
      </c>
    </row>
    <row r="88" spans="1:9" ht="15.75">
      <c r="A88" s="94"/>
      <c r="B88" s="96" t="s">
        <v>24</v>
      </c>
      <c r="C88" s="94"/>
      <c r="D88" s="95"/>
      <c r="E88" s="61"/>
      <c r="F88" s="95"/>
      <c r="G88" s="15"/>
      <c r="H88" s="89">
        <f>H87-D132+F132-F126</f>
        <v>261529547.01000002</v>
      </c>
      <c r="I88" s="4"/>
    </row>
    <row r="89" spans="1:12" ht="15.75">
      <c r="A89" s="94"/>
      <c r="B89" s="578" t="s">
        <v>2</v>
      </c>
      <c r="C89" s="50"/>
      <c r="D89" s="24"/>
      <c r="E89" s="61"/>
      <c r="F89" s="95"/>
      <c r="G89" s="15"/>
      <c r="H89" s="89"/>
      <c r="I89" s="555"/>
      <c r="J89" s="579"/>
      <c r="K89" s="557"/>
      <c r="L89" s="558"/>
    </row>
    <row r="90" spans="1:12" ht="15.75">
      <c r="A90" s="94"/>
      <c r="B90" s="580" t="s">
        <v>380</v>
      </c>
      <c r="C90" s="581"/>
      <c r="D90" s="57"/>
      <c r="E90" s="61"/>
      <c r="F90" s="95"/>
      <c r="G90" s="15"/>
      <c r="H90" s="89"/>
      <c r="I90" s="555"/>
      <c r="J90" s="579"/>
      <c r="K90" s="557"/>
      <c r="L90" s="558"/>
    </row>
    <row r="91" spans="1:12" ht="15.75">
      <c r="A91" s="94"/>
      <c r="B91" s="580" t="s">
        <v>381</v>
      </c>
      <c r="C91" s="581"/>
      <c r="D91" s="57"/>
      <c r="E91" s="61"/>
      <c r="F91" s="95"/>
      <c r="G91" s="15"/>
      <c r="H91" s="91">
        <v>1656369.49</v>
      </c>
      <c r="I91" s="555"/>
      <c r="J91" s="579"/>
      <c r="K91" s="557"/>
      <c r="L91" s="558"/>
    </row>
    <row r="92" spans="1:12" ht="15.75">
      <c r="A92" s="94"/>
      <c r="B92" s="582" t="s">
        <v>24</v>
      </c>
      <c r="C92" s="94"/>
      <c r="D92" s="95"/>
      <c r="E92" s="61"/>
      <c r="F92" s="95"/>
      <c r="G92" s="15"/>
      <c r="H92" s="91">
        <f>H91-D127</f>
        <v>1534898.49</v>
      </c>
      <c r="I92" s="555"/>
      <c r="J92" s="579"/>
      <c r="K92" s="557"/>
      <c r="L92" s="558"/>
    </row>
    <row r="93" spans="1:9" ht="15.75">
      <c r="A93" s="94"/>
      <c r="B93" s="96"/>
      <c r="C93" s="94"/>
      <c r="D93" s="95"/>
      <c r="E93" s="61"/>
      <c r="F93" s="95"/>
      <c r="G93" s="15"/>
      <c r="H93" s="89"/>
      <c r="I93" s="4"/>
    </row>
    <row r="94" spans="1:8" ht="15.75">
      <c r="A94" s="94" t="s">
        <v>382</v>
      </c>
      <c r="B94" s="94"/>
      <c r="C94" s="94"/>
      <c r="D94" s="95"/>
      <c r="E94" s="57"/>
      <c r="F94" s="57"/>
      <c r="G94" s="15"/>
      <c r="H94" s="89">
        <v>34588996.19</v>
      </c>
    </row>
    <row r="95" spans="1:9" ht="15.75">
      <c r="A95" s="94"/>
      <c r="B95" s="96" t="s">
        <v>24</v>
      </c>
      <c r="C95" s="94"/>
      <c r="D95" s="95"/>
      <c r="E95" s="61"/>
      <c r="F95" s="95"/>
      <c r="G95" s="15"/>
      <c r="H95" s="89">
        <f>H94+F126</f>
        <v>34590996.19</v>
      </c>
      <c r="I95" s="4"/>
    </row>
    <row r="96" spans="1:9" ht="15.75">
      <c r="A96" s="94"/>
      <c r="B96" s="96"/>
      <c r="C96" s="94"/>
      <c r="D96" s="95"/>
      <c r="E96" s="61"/>
      <c r="F96" s="95"/>
      <c r="G96" s="15"/>
      <c r="H96" s="89"/>
      <c r="I96" s="4"/>
    </row>
    <row r="97" spans="1:9" ht="15.75">
      <c r="A97" s="94"/>
      <c r="B97" s="96"/>
      <c r="C97" s="94"/>
      <c r="D97" s="95"/>
      <c r="E97" s="61"/>
      <c r="F97" s="95"/>
      <c r="G97" s="15"/>
      <c r="H97" s="89"/>
      <c r="I97" s="4"/>
    </row>
    <row r="98" spans="1:8" ht="15.75">
      <c r="A98" s="92" t="s">
        <v>31</v>
      </c>
      <c r="B98" s="92"/>
      <c r="C98" s="92"/>
      <c r="D98" s="61"/>
      <c r="E98" s="61"/>
      <c r="F98" s="95"/>
      <c r="G98" s="15"/>
      <c r="H98" s="89">
        <f>122173869.61</f>
        <v>122173869.61</v>
      </c>
    </row>
    <row r="99" spans="1:9" ht="15.75">
      <c r="A99" s="92"/>
      <c r="B99" s="93" t="s">
        <v>24</v>
      </c>
      <c r="C99" s="92"/>
      <c r="D99" s="61"/>
      <c r="E99" s="61"/>
      <c r="F99" s="95"/>
      <c r="H99" s="51">
        <f>H98-D146+F146</f>
        <v>122243398.61</v>
      </c>
      <c r="I99" s="4"/>
    </row>
    <row r="100" spans="1:8" ht="15.75">
      <c r="A100" s="56" t="s">
        <v>3</v>
      </c>
      <c r="B100" s="56" t="s">
        <v>29</v>
      </c>
      <c r="C100" s="56"/>
      <c r="D100" s="57"/>
      <c r="E100" s="61"/>
      <c r="F100" s="95"/>
      <c r="H100" s="51"/>
    </row>
    <row r="101" spans="1:8" ht="15.75">
      <c r="A101" s="94" t="s">
        <v>30</v>
      </c>
      <c r="B101" s="94"/>
      <c r="C101" s="94"/>
      <c r="D101" s="95"/>
      <c r="E101" s="61"/>
      <c r="F101" s="95"/>
      <c r="G101" s="15"/>
      <c r="H101" s="89">
        <f>106360692.83</f>
        <v>106360692.83</v>
      </c>
    </row>
    <row r="102" spans="1:9" ht="15.75">
      <c r="A102" s="94"/>
      <c r="B102" s="96" t="s">
        <v>24</v>
      </c>
      <c r="C102" s="94"/>
      <c r="D102" s="95"/>
      <c r="E102" s="61"/>
      <c r="F102" s="95"/>
      <c r="G102" s="15"/>
      <c r="H102" s="89">
        <f>H101-D146+F146</f>
        <v>106430221.83</v>
      </c>
      <c r="I102" s="4"/>
    </row>
    <row r="103" spans="1:9" ht="15.75">
      <c r="A103" s="94"/>
      <c r="B103" s="96"/>
      <c r="C103" s="94"/>
      <c r="D103" s="95"/>
      <c r="E103" s="61"/>
      <c r="F103" s="95"/>
      <c r="G103" s="15"/>
      <c r="H103" s="89"/>
      <c r="I103" s="4"/>
    </row>
    <row r="104" spans="1:8" ht="15.75">
      <c r="A104" s="94"/>
      <c r="B104" s="96"/>
      <c r="C104" s="94"/>
      <c r="D104" s="95"/>
      <c r="E104" s="61"/>
      <c r="F104" s="95"/>
      <c r="G104" s="15"/>
      <c r="H104" s="89"/>
    </row>
    <row r="105" spans="1:8" ht="18.75">
      <c r="A105" s="97" t="s">
        <v>15</v>
      </c>
      <c r="B105" s="98"/>
      <c r="C105" s="99"/>
      <c r="D105" s="17"/>
      <c r="E105" s="17"/>
      <c r="F105" s="17"/>
      <c r="G105" s="17"/>
      <c r="H105" s="20"/>
    </row>
    <row r="106" spans="1:8" ht="15" customHeight="1">
      <c r="A106" s="97"/>
      <c r="B106" s="98"/>
      <c r="C106" s="99"/>
      <c r="D106" s="17"/>
      <c r="E106" s="17"/>
      <c r="F106" s="17"/>
      <c r="G106" s="17"/>
      <c r="H106" s="20"/>
    </row>
    <row r="107" spans="1:8" ht="18.75">
      <c r="A107" s="100" t="s">
        <v>316</v>
      </c>
      <c r="B107" s="100"/>
      <c r="C107" s="101"/>
      <c r="D107" s="18"/>
      <c r="E107" s="18"/>
      <c r="F107" s="18"/>
      <c r="G107" s="18"/>
      <c r="H107" s="16"/>
    </row>
    <row r="108" spans="1:8" ht="15" customHeight="1">
      <c r="A108" s="100"/>
      <c r="B108" s="100"/>
      <c r="C108" s="101"/>
      <c r="D108" s="18"/>
      <c r="E108" s="18"/>
      <c r="F108" s="18"/>
      <c r="G108" s="18"/>
      <c r="H108" s="16"/>
    </row>
    <row r="109" spans="1:8" ht="18.75">
      <c r="A109" s="70"/>
      <c r="B109" s="70"/>
      <c r="C109" s="71"/>
      <c r="D109" s="10" t="s">
        <v>0</v>
      </c>
      <c r="E109" s="11"/>
      <c r="F109" s="10" t="s">
        <v>1</v>
      </c>
      <c r="G109" s="11"/>
      <c r="H109" s="16"/>
    </row>
    <row r="110" spans="1:8" ht="13.5" customHeight="1">
      <c r="A110" s="72"/>
      <c r="B110" s="72"/>
      <c r="C110" s="73"/>
      <c r="D110" s="12" t="s">
        <v>3</v>
      </c>
      <c r="E110" s="11" t="s">
        <v>2</v>
      </c>
      <c r="F110" s="12" t="s">
        <v>3</v>
      </c>
      <c r="G110" s="11" t="s">
        <v>2</v>
      </c>
      <c r="H110" s="16"/>
    </row>
    <row r="111" spans="1:8" ht="27.75" customHeight="1">
      <c r="A111" s="74" t="s">
        <v>5</v>
      </c>
      <c r="B111" s="74" t="s">
        <v>11</v>
      </c>
      <c r="C111" s="74" t="s">
        <v>6</v>
      </c>
      <c r="D111" s="13" t="s">
        <v>7</v>
      </c>
      <c r="E111" s="14" t="s">
        <v>8</v>
      </c>
      <c r="F111" s="13" t="s">
        <v>7</v>
      </c>
      <c r="G111" s="14" t="s">
        <v>8</v>
      </c>
      <c r="H111" s="16"/>
    </row>
    <row r="112" spans="1:8" ht="21" customHeight="1">
      <c r="A112" s="75" t="s">
        <v>362</v>
      </c>
      <c r="B112" s="78" t="s">
        <v>363</v>
      </c>
      <c r="C112" s="75" t="s">
        <v>336</v>
      </c>
      <c r="D112" s="157"/>
      <c r="E112" s="132"/>
      <c r="F112" s="157">
        <f>15000</f>
        <v>15000</v>
      </c>
      <c r="G112" s="564"/>
      <c r="H112" s="16"/>
    </row>
    <row r="113" spans="1:8" s="32" customFormat="1" ht="18.75" customHeight="1">
      <c r="A113" s="75" t="s">
        <v>307</v>
      </c>
      <c r="B113" s="78" t="s">
        <v>308</v>
      </c>
      <c r="C113" s="75" t="s">
        <v>255</v>
      </c>
      <c r="D113" s="157"/>
      <c r="E113" s="132"/>
      <c r="F113" s="157">
        <v>37000</v>
      </c>
      <c r="G113" s="157"/>
      <c r="H113" s="23"/>
    </row>
    <row r="114" spans="1:8" s="32" customFormat="1" ht="18.75" customHeight="1">
      <c r="A114" s="77" t="s">
        <v>368</v>
      </c>
      <c r="B114" s="78"/>
      <c r="C114" s="75"/>
      <c r="D114" s="84">
        <f>SUM(D115:D116)</f>
        <v>2000</v>
      </c>
      <c r="E114" s="84">
        <f>SUM(E115:E116)</f>
        <v>0</v>
      </c>
      <c r="F114" s="84">
        <f>SUM(F115:F116)</f>
        <v>0</v>
      </c>
      <c r="G114" s="84">
        <f>SUM(G115:G116)</f>
        <v>0</v>
      </c>
      <c r="H114" s="23"/>
    </row>
    <row r="115" spans="1:8" s="32" customFormat="1" ht="18.75" customHeight="1">
      <c r="A115" s="77"/>
      <c r="B115" s="79" t="s">
        <v>369</v>
      </c>
      <c r="C115" s="538" t="s">
        <v>336</v>
      </c>
      <c r="D115" s="540">
        <v>1000</v>
      </c>
      <c r="E115" s="541"/>
      <c r="F115" s="540"/>
      <c r="G115" s="540"/>
      <c r="H115" s="23"/>
    </row>
    <row r="116" spans="1:8" s="32" customFormat="1" ht="18.75" customHeight="1">
      <c r="A116" s="534"/>
      <c r="B116" s="79" t="s">
        <v>370</v>
      </c>
      <c r="C116" s="538" t="s">
        <v>336</v>
      </c>
      <c r="D116" s="540">
        <v>1000</v>
      </c>
      <c r="E116" s="541"/>
      <c r="F116" s="540"/>
      <c r="G116" s="540"/>
      <c r="H116" s="23"/>
    </row>
    <row r="117" spans="1:8" s="32" customFormat="1" ht="18.75" customHeight="1">
      <c r="A117" s="534" t="s">
        <v>341</v>
      </c>
      <c r="B117" s="78" t="s">
        <v>342</v>
      </c>
      <c r="C117" s="75" t="s">
        <v>343</v>
      </c>
      <c r="D117" s="84">
        <f>22798.69-18220.65</f>
        <v>4578.039999999997</v>
      </c>
      <c r="E117" s="133"/>
      <c r="F117" s="84"/>
      <c r="G117" s="84"/>
      <c r="H117" s="23"/>
    </row>
    <row r="118" spans="1:8" s="32" customFormat="1" ht="18.75" customHeight="1">
      <c r="A118" s="539" t="s">
        <v>333</v>
      </c>
      <c r="B118" s="78" t="s">
        <v>376</v>
      </c>
      <c r="C118" s="75" t="s">
        <v>377</v>
      </c>
      <c r="D118" s="84">
        <f>509.86</f>
        <v>509.86</v>
      </c>
      <c r="E118" s="133"/>
      <c r="F118" s="84"/>
      <c r="G118" s="84"/>
      <c r="H118" s="23"/>
    </row>
    <row r="119" spans="1:8" s="32" customFormat="1" ht="18.75" customHeight="1">
      <c r="A119" s="77" t="s">
        <v>348</v>
      </c>
      <c r="B119" s="78" t="s">
        <v>349</v>
      </c>
      <c r="C119" s="75"/>
      <c r="D119" s="84">
        <f>SUM(D120:D121)</f>
        <v>125000</v>
      </c>
      <c r="E119" s="84">
        <f>SUM(E120:E121)</f>
        <v>0</v>
      </c>
      <c r="F119" s="84">
        <f>SUM(F120:F121)</f>
        <v>125000</v>
      </c>
      <c r="G119" s="84">
        <f>SUM(G120:G121)</f>
        <v>0</v>
      </c>
      <c r="H119" s="23"/>
    </row>
    <row r="120" spans="1:8" s="32" customFormat="1" ht="18.75" customHeight="1">
      <c r="A120" s="77"/>
      <c r="B120" s="77"/>
      <c r="C120" s="538" t="s">
        <v>350</v>
      </c>
      <c r="D120" s="540"/>
      <c r="E120" s="541"/>
      <c r="F120" s="540">
        <v>125000</v>
      </c>
      <c r="G120" s="540"/>
      <c r="H120" s="23"/>
    </row>
    <row r="121" spans="1:8" s="32" customFormat="1" ht="18.75" customHeight="1">
      <c r="A121" s="534"/>
      <c r="B121" s="534"/>
      <c r="C121" s="538" t="s">
        <v>336</v>
      </c>
      <c r="D121" s="540">
        <v>125000</v>
      </c>
      <c r="E121" s="541"/>
      <c r="F121" s="540"/>
      <c r="G121" s="540"/>
      <c r="H121" s="23"/>
    </row>
    <row r="122" spans="1:8" s="32" customFormat="1" ht="18.75" customHeight="1">
      <c r="A122" s="539" t="s">
        <v>345</v>
      </c>
      <c r="B122" s="75" t="s">
        <v>344</v>
      </c>
      <c r="C122" s="75"/>
      <c r="D122" s="84">
        <f>SUM(D123:D124)</f>
        <v>0</v>
      </c>
      <c r="E122" s="84">
        <f>SUM(E123:E124)</f>
        <v>0</v>
      </c>
      <c r="F122" s="84">
        <f>SUM(F123:F124)</f>
        <v>23308.55</v>
      </c>
      <c r="G122" s="84">
        <f>SUM(G123:G124)</f>
        <v>0</v>
      </c>
      <c r="H122" s="23"/>
    </row>
    <row r="123" spans="1:8" s="32" customFormat="1" ht="18.75" customHeight="1">
      <c r="A123" s="77"/>
      <c r="B123" s="77"/>
      <c r="C123" s="538" t="s">
        <v>346</v>
      </c>
      <c r="D123" s="84"/>
      <c r="E123" s="133"/>
      <c r="F123" s="540">
        <f>21137.69+507.86</f>
        <v>21645.55</v>
      </c>
      <c r="G123" s="84"/>
      <c r="H123" s="23"/>
    </row>
    <row r="124" spans="1:8" s="32" customFormat="1" ht="18.75" customHeight="1">
      <c r="A124" s="534"/>
      <c r="B124" s="534"/>
      <c r="C124" s="538" t="s">
        <v>347</v>
      </c>
      <c r="D124" s="84"/>
      <c r="E124" s="133"/>
      <c r="F124" s="540">
        <f>1661+2</f>
        <v>1663</v>
      </c>
      <c r="G124" s="84"/>
      <c r="H124" s="23"/>
    </row>
    <row r="125" spans="1:8" s="32" customFormat="1" ht="18.75" customHeight="1">
      <c r="A125" s="539" t="s">
        <v>338</v>
      </c>
      <c r="B125" s="75"/>
      <c r="C125" s="75"/>
      <c r="D125" s="84">
        <f>D126+D127</f>
        <v>121471</v>
      </c>
      <c r="E125" s="84">
        <f>E126+E127</f>
        <v>0</v>
      </c>
      <c r="F125" s="84">
        <f>F126+F127</f>
        <v>102000</v>
      </c>
      <c r="G125" s="84">
        <f>G126+G127</f>
        <v>0</v>
      </c>
      <c r="H125" s="23"/>
    </row>
    <row r="126" spans="1:8" s="32" customFormat="1" ht="18.75" customHeight="1">
      <c r="A126" s="77"/>
      <c r="B126" s="587" t="s">
        <v>386</v>
      </c>
      <c r="C126" s="538" t="s">
        <v>387</v>
      </c>
      <c r="D126" s="540"/>
      <c r="E126" s="540"/>
      <c r="F126" s="540">
        <v>2000</v>
      </c>
      <c r="G126" s="540"/>
      <c r="H126" s="23"/>
    </row>
    <row r="127" spans="1:8" s="32" customFormat="1" ht="18.75" customHeight="1">
      <c r="A127" s="539"/>
      <c r="B127" s="587" t="s">
        <v>339</v>
      </c>
      <c r="C127" s="538"/>
      <c r="D127" s="540">
        <f>SUM(D128:D130)</f>
        <v>121471</v>
      </c>
      <c r="E127" s="540"/>
      <c r="F127" s="540">
        <f>SUM(F128:F130)</f>
        <v>100000</v>
      </c>
      <c r="G127" s="540"/>
      <c r="H127" s="23"/>
    </row>
    <row r="128" spans="1:8" s="32" customFormat="1" ht="18.75" customHeight="1">
      <c r="A128" s="539"/>
      <c r="B128" s="585"/>
      <c r="C128" s="538" t="s">
        <v>336</v>
      </c>
      <c r="D128" s="540"/>
      <c r="E128" s="541"/>
      <c r="F128" s="540">
        <v>100000</v>
      </c>
      <c r="G128" s="540"/>
      <c r="H128" s="23"/>
    </row>
    <row r="129" spans="1:8" s="32" customFormat="1" ht="18.75" customHeight="1">
      <c r="A129" s="539"/>
      <c r="B129" s="586"/>
      <c r="C129" s="538" t="s">
        <v>384</v>
      </c>
      <c r="D129" s="540">
        <v>103250.35</v>
      </c>
      <c r="E129" s="541"/>
      <c r="F129" s="540"/>
      <c r="G129" s="540"/>
      <c r="H129" s="23"/>
    </row>
    <row r="130" spans="1:8" s="32" customFormat="1" ht="18.75" customHeight="1">
      <c r="A130" s="534"/>
      <c r="B130" s="131"/>
      <c r="C130" s="538" t="s">
        <v>385</v>
      </c>
      <c r="D130" s="540">
        <v>18220.65</v>
      </c>
      <c r="E130" s="541"/>
      <c r="F130" s="540"/>
      <c r="G130" s="540"/>
      <c r="H130" s="23"/>
    </row>
    <row r="131" spans="1:8" s="32" customFormat="1" ht="18.75" customHeight="1">
      <c r="A131" s="534" t="s">
        <v>371</v>
      </c>
      <c r="B131" s="75" t="s">
        <v>372</v>
      </c>
      <c r="C131" s="75" t="s">
        <v>336</v>
      </c>
      <c r="D131" s="84"/>
      <c r="E131" s="133"/>
      <c r="F131" s="84">
        <v>2000</v>
      </c>
      <c r="G131" s="84"/>
      <c r="H131" s="23"/>
    </row>
    <row r="132" spans="1:8" s="3" customFormat="1" ht="21.75" customHeight="1">
      <c r="A132" s="102" t="s">
        <v>9</v>
      </c>
      <c r="B132" s="103"/>
      <c r="C132" s="104"/>
      <c r="D132" s="31">
        <f>D112+D113+D114+D117+D118+D119+D122+D125+D131</f>
        <v>253558.9</v>
      </c>
      <c r="E132" s="31">
        <f>E112+E113+E114+E117+E118+E119+E122+E125+E131</f>
        <v>0</v>
      </c>
      <c r="F132" s="31">
        <f>F112+F113+F114+F117+F118+F119+F122+F125+F131</f>
        <v>304308.55</v>
      </c>
      <c r="G132" s="31">
        <f>G112+G113+G114+G117+G118+G119+G122+G125+G131</f>
        <v>0</v>
      </c>
      <c r="H132" s="19"/>
    </row>
    <row r="133" spans="1:8" s="3" customFormat="1" ht="21.75" customHeight="1">
      <c r="A133" s="105"/>
      <c r="B133" s="106"/>
      <c r="C133" s="107"/>
      <c r="D133" s="25"/>
      <c r="E133" s="25"/>
      <c r="F133" s="25"/>
      <c r="G133" s="25"/>
      <c r="H133" s="19"/>
    </row>
    <row r="134" spans="1:8" ht="18.75">
      <c r="A134" s="97" t="s">
        <v>10</v>
      </c>
      <c r="B134" s="85"/>
      <c r="C134" s="99"/>
      <c r="D134" s="17"/>
      <c r="E134" s="17"/>
      <c r="F134" s="17"/>
      <c r="G134" s="17"/>
      <c r="H134" s="20"/>
    </row>
    <row r="135" spans="1:8" ht="18.75">
      <c r="A135" s="97"/>
      <c r="B135" s="85"/>
      <c r="C135" s="99"/>
      <c r="D135" s="17"/>
      <c r="E135" s="17"/>
      <c r="F135" s="17"/>
      <c r="G135" s="17"/>
      <c r="H135" s="20"/>
    </row>
    <row r="136" spans="1:8" ht="18.75">
      <c r="A136" s="100" t="s">
        <v>43</v>
      </c>
      <c r="B136" s="98"/>
      <c r="C136" s="101"/>
      <c r="D136" s="18"/>
      <c r="E136" s="18"/>
      <c r="F136" s="18"/>
      <c r="G136" s="18"/>
      <c r="H136" s="16"/>
    </row>
    <row r="137" spans="1:8" ht="18.75">
      <c r="A137" s="100"/>
      <c r="B137" s="98"/>
      <c r="C137" s="101"/>
      <c r="D137" s="18"/>
      <c r="E137" s="18"/>
      <c r="F137" s="18"/>
      <c r="G137" s="18"/>
      <c r="H137" s="16"/>
    </row>
    <row r="138" spans="1:8" ht="18.75">
      <c r="A138" s="108"/>
      <c r="B138" s="70"/>
      <c r="C138" s="109"/>
      <c r="D138" s="10" t="s">
        <v>0</v>
      </c>
      <c r="E138" s="11"/>
      <c r="F138" s="10" t="s">
        <v>32</v>
      </c>
      <c r="G138" s="11"/>
      <c r="H138" s="16"/>
    </row>
    <row r="139" spans="1:8" ht="13.5" customHeight="1">
      <c r="A139" s="110"/>
      <c r="B139" s="72"/>
      <c r="C139" s="111"/>
      <c r="D139" s="12" t="s">
        <v>3</v>
      </c>
      <c r="E139" s="11" t="s">
        <v>2</v>
      </c>
      <c r="F139" s="12" t="s">
        <v>3</v>
      </c>
      <c r="G139" s="11" t="s">
        <v>2</v>
      </c>
      <c r="H139" s="16"/>
    </row>
    <row r="140" spans="1:8" ht="27.75" customHeight="1">
      <c r="A140" s="112" t="s">
        <v>5</v>
      </c>
      <c r="B140" s="113" t="s">
        <v>11</v>
      </c>
      <c r="C140" s="114" t="s">
        <v>6</v>
      </c>
      <c r="D140" s="115" t="s">
        <v>7</v>
      </c>
      <c r="E140" s="116" t="s">
        <v>8</v>
      </c>
      <c r="F140" s="115" t="s">
        <v>7</v>
      </c>
      <c r="G140" s="116" t="s">
        <v>8</v>
      </c>
      <c r="H140" s="16"/>
    </row>
    <row r="141" spans="1:8" s="140" customFormat="1" ht="21" customHeight="1">
      <c r="A141" s="135" t="s">
        <v>57</v>
      </c>
      <c r="B141" s="77" t="s">
        <v>329</v>
      </c>
      <c r="C141" s="78" t="s">
        <v>256</v>
      </c>
      <c r="D141" s="30"/>
      <c r="E141" s="154"/>
      <c r="F141" s="30">
        <v>6529</v>
      </c>
      <c r="G141" s="154"/>
      <c r="H141" s="19"/>
    </row>
    <row r="142" spans="1:8" s="140" customFormat="1" ht="21" customHeight="1">
      <c r="A142" s="135" t="s">
        <v>341</v>
      </c>
      <c r="B142" s="77" t="s">
        <v>342</v>
      </c>
      <c r="C142" s="78" t="s">
        <v>343</v>
      </c>
      <c r="D142" s="30">
        <f>15000+2000</f>
        <v>17000</v>
      </c>
      <c r="E142" s="154"/>
      <c r="F142" s="30"/>
      <c r="G142" s="154"/>
      <c r="H142" s="19"/>
    </row>
    <row r="143" spans="1:8" s="140" customFormat="1" ht="21" customHeight="1">
      <c r="A143" s="77" t="s">
        <v>333</v>
      </c>
      <c r="B143" s="75" t="s">
        <v>334</v>
      </c>
      <c r="C143" s="75"/>
      <c r="D143" s="30">
        <f>SUM(D144:D145)</f>
        <v>0</v>
      </c>
      <c r="E143" s="30">
        <f>SUM(E144:E145)</f>
        <v>0</v>
      </c>
      <c r="F143" s="30">
        <f>SUM(F144:F145)</f>
        <v>80000</v>
      </c>
      <c r="G143" s="30">
        <f>SUM(G144:G145)</f>
        <v>0</v>
      </c>
      <c r="H143" s="19"/>
    </row>
    <row r="144" spans="1:8" s="140" customFormat="1" ht="21" customHeight="1">
      <c r="A144" s="77"/>
      <c r="B144" s="77"/>
      <c r="C144" s="79" t="s">
        <v>335</v>
      </c>
      <c r="D144" s="535"/>
      <c r="E144" s="536"/>
      <c r="F144" s="535">
        <v>50000</v>
      </c>
      <c r="G144" s="536"/>
      <c r="H144" s="19"/>
    </row>
    <row r="145" spans="1:8" s="140" customFormat="1" ht="21" customHeight="1">
      <c r="A145" s="534"/>
      <c r="B145" s="534"/>
      <c r="C145" s="79" t="s">
        <v>336</v>
      </c>
      <c r="D145" s="535"/>
      <c r="E145" s="536"/>
      <c r="F145" s="535">
        <v>30000</v>
      </c>
      <c r="G145" s="536"/>
      <c r="H145" s="19"/>
    </row>
    <row r="146" spans="1:8" s="3" customFormat="1" ht="21.75" customHeight="1">
      <c r="A146" s="533" t="s">
        <v>9</v>
      </c>
      <c r="B146" s="103"/>
      <c r="C146" s="79"/>
      <c r="D146" s="31">
        <f>D141+D142+D143</f>
        <v>17000</v>
      </c>
      <c r="E146" s="31">
        <f>E141+E142+E143</f>
        <v>0</v>
      </c>
      <c r="F146" s="31">
        <f>F141+F142+F143</f>
        <v>86529</v>
      </c>
      <c r="G146" s="31">
        <f>G141+G142+G143</f>
        <v>0</v>
      </c>
      <c r="H146" s="19"/>
    </row>
    <row r="147" spans="1:8" s="3" customFormat="1" ht="21.75" customHeight="1">
      <c r="A147" s="105"/>
      <c r="B147" s="106"/>
      <c r="C147" s="106"/>
      <c r="D147" s="25"/>
      <c r="E147" s="25"/>
      <c r="F147" s="25"/>
      <c r="G147" s="25"/>
      <c r="H147" s="19"/>
    </row>
    <row r="148" spans="1:12" s="3" customFormat="1" ht="21.75" customHeight="1">
      <c r="A148" s="47" t="s">
        <v>397</v>
      </c>
      <c r="B148" s="106"/>
      <c r="C148" s="86"/>
      <c r="D148" s="554"/>
      <c r="E148" s="15"/>
      <c r="F148" s="554"/>
      <c r="G148" s="25"/>
      <c r="H148" s="19"/>
      <c r="I148" s="548"/>
      <c r="J148" s="588"/>
      <c r="K148" s="550"/>
      <c r="L148" s="588"/>
    </row>
    <row r="149" spans="1:12" s="3" customFormat="1" ht="15.75" customHeight="1">
      <c r="A149" s="47"/>
      <c r="B149" s="106"/>
      <c r="C149" s="86"/>
      <c r="D149" s="15"/>
      <c r="E149" s="15"/>
      <c r="F149" s="25"/>
      <c r="G149" s="25"/>
      <c r="H149" s="19"/>
      <c r="I149" s="548"/>
      <c r="J149" s="588"/>
      <c r="K149" s="550"/>
      <c r="L149" s="588"/>
    </row>
    <row r="150" spans="1:12" s="3" customFormat="1" ht="18.75" customHeight="1">
      <c r="A150" s="589" t="s">
        <v>388</v>
      </c>
      <c r="B150" s="85"/>
      <c r="C150" s="86"/>
      <c r="D150" s="15"/>
      <c r="E150" s="15"/>
      <c r="F150" s="25"/>
      <c r="G150" s="25"/>
      <c r="H150" s="19"/>
      <c r="I150" s="548"/>
      <c r="J150" s="588"/>
      <c r="K150" s="550"/>
      <c r="L150" s="588"/>
    </row>
    <row r="151" spans="1:12" s="3" customFormat="1" ht="21" customHeight="1">
      <c r="A151" s="590" t="s">
        <v>389</v>
      </c>
      <c r="B151" s="85"/>
      <c r="C151" s="591"/>
      <c r="D151" s="592"/>
      <c r="E151" s="15"/>
      <c r="F151" s="25"/>
      <c r="G151" s="25"/>
      <c r="H151" s="19"/>
      <c r="I151" s="548"/>
      <c r="J151" s="588"/>
      <c r="K151" s="550"/>
      <c r="L151" s="588"/>
    </row>
    <row r="152" spans="1:12" s="3" customFormat="1" ht="21.75" customHeight="1">
      <c r="A152" s="593" t="s">
        <v>390</v>
      </c>
      <c r="B152" s="594"/>
      <c r="C152" s="106"/>
      <c r="D152" s="34"/>
      <c r="E152" s="34"/>
      <c r="F152" s="34"/>
      <c r="G152" s="34"/>
      <c r="H152" s="547"/>
      <c r="I152" s="548"/>
      <c r="J152" s="549"/>
      <c r="K152" s="550"/>
      <c r="L152" s="549"/>
    </row>
    <row r="153" spans="1:8" s="3" customFormat="1" ht="21.75" customHeight="1">
      <c r="A153" s="105"/>
      <c r="B153" s="106"/>
      <c r="C153" s="106"/>
      <c r="D153" s="25"/>
      <c r="E153" s="25"/>
      <c r="F153" s="25"/>
      <c r="G153" s="25"/>
      <c r="H153" s="19"/>
    </row>
    <row r="154" spans="1:12" s="3" customFormat="1" ht="17.25" customHeight="1">
      <c r="A154" s="595" t="s">
        <v>391</v>
      </c>
      <c r="B154" s="594"/>
      <c r="C154" s="596"/>
      <c r="D154" s="34"/>
      <c r="E154" s="34"/>
      <c r="F154" s="34"/>
      <c r="G154" s="34"/>
      <c r="H154" s="597">
        <f>H156+H173+H177+H192</f>
        <v>2000</v>
      </c>
      <c r="I154" s="548"/>
      <c r="J154" s="549"/>
      <c r="K154" s="550"/>
      <c r="L154" s="549"/>
    </row>
    <row r="155" spans="1:12" s="3" customFormat="1" ht="16.5" customHeight="1">
      <c r="A155" s="47" t="s">
        <v>2</v>
      </c>
      <c r="B155" s="598"/>
      <c r="C155" s="599"/>
      <c r="D155" s="592"/>
      <c r="E155" s="15"/>
      <c r="F155" s="25"/>
      <c r="G155" s="25"/>
      <c r="H155" s="547"/>
      <c r="I155" s="548"/>
      <c r="J155" s="588"/>
      <c r="K155" s="550"/>
      <c r="L155" s="588"/>
    </row>
    <row r="156" spans="1:12" s="3" customFormat="1" ht="16.5" customHeight="1">
      <c r="A156" s="87" t="s">
        <v>401</v>
      </c>
      <c r="B156" s="598"/>
      <c r="C156" s="599"/>
      <c r="D156" s="592"/>
      <c r="E156" s="15"/>
      <c r="F156" s="25"/>
      <c r="G156" s="25"/>
      <c r="H156" s="23">
        <f>H158</f>
        <v>2000</v>
      </c>
      <c r="I156" s="548"/>
      <c r="J156" s="588"/>
      <c r="K156" s="550"/>
      <c r="L156" s="588"/>
    </row>
    <row r="157" spans="1:12" s="3" customFormat="1" ht="16.5" customHeight="1">
      <c r="A157" s="105" t="s">
        <v>2</v>
      </c>
      <c r="B157" s="598"/>
      <c r="C157" s="599"/>
      <c r="D157" s="592"/>
      <c r="E157" s="15"/>
      <c r="F157" s="25"/>
      <c r="G157" s="25"/>
      <c r="H157" s="547"/>
      <c r="I157" s="548"/>
      <c r="J157" s="588"/>
      <c r="K157" s="550"/>
      <c r="L157" s="588"/>
    </row>
    <row r="158" spans="1:12" s="3" customFormat="1" ht="16.5" customHeight="1">
      <c r="A158" s="105"/>
      <c r="B158" s="598" t="s">
        <v>402</v>
      </c>
      <c r="C158" s="599"/>
      <c r="D158" s="592"/>
      <c r="E158" s="15"/>
      <c r="F158" s="25"/>
      <c r="G158" s="25"/>
      <c r="H158" s="547">
        <v>2000</v>
      </c>
      <c r="I158" s="548"/>
      <c r="J158" s="588"/>
      <c r="K158" s="550"/>
      <c r="L158" s="588"/>
    </row>
    <row r="159" spans="1:12" s="3" customFormat="1" ht="16.5" customHeight="1">
      <c r="A159" s="105"/>
      <c r="B159" s="598"/>
      <c r="C159" s="599"/>
      <c r="D159" s="592"/>
      <c r="E159" s="15"/>
      <c r="F159" s="25"/>
      <c r="G159" s="25"/>
      <c r="H159" s="547"/>
      <c r="I159" s="548"/>
      <c r="J159" s="588"/>
      <c r="K159" s="550"/>
      <c r="L159" s="588"/>
    </row>
    <row r="160" spans="1:12" s="3" customFormat="1" ht="16.5" customHeight="1">
      <c r="A160" s="105"/>
      <c r="B160" s="598"/>
      <c r="C160" s="599"/>
      <c r="D160" s="592"/>
      <c r="E160" s="15"/>
      <c r="F160" s="25"/>
      <c r="G160" s="25"/>
      <c r="H160" s="547"/>
      <c r="I160" s="548"/>
      <c r="J160" s="588"/>
      <c r="K160" s="550"/>
      <c r="L160" s="588"/>
    </row>
    <row r="161" spans="1:12" s="3" customFormat="1" ht="17.25" customHeight="1">
      <c r="A161" s="600" t="s">
        <v>392</v>
      </c>
      <c r="B161" s="600"/>
      <c r="C161" s="591"/>
      <c r="D161" s="592"/>
      <c r="E161" s="15"/>
      <c r="F161" s="34"/>
      <c r="G161" s="34"/>
      <c r="H161" s="547"/>
      <c r="I161" s="548"/>
      <c r="J161" s="549"/>
      <c r="K161" s="550"/>
      <c r="L161" s="549"/>
    </row>
    <row r="162" spans="1:12" s="3" customFormat="1" ht="17.25" customHeight="1">
      <c r="A162" s="600" t="s">
        <v>393</v>
      </c>
      <c r="B162" s="600"/>
      <c r="C162" s="591"/>
      <c r="D162" s="592"/>
      <c r="E162" s="15"/>
      <c r="F162" s="34"/>
      <c r="G162" s="34"/>
      <c r="H162" s="547"/>
      <c r="I162" s="548"/>
      <c r="J162" s="549"/>
      <c r="K162" s="550"/>
      <c r="L162" s="549"/>
    </row>
    <row r="163" spans="1:12" s="3" customFormat="1" ht="16.5" customHeight="1">
      <c r="A163" s="105"/>
      <c r="B163" s="598"/>
      <c r="C163" s="599"/>
      <c r="D163" s="592"/>
      <c r="E163" s="15"/>
      <c r="F163" s="25"/>
      <c r="G163" s="25"/>
      <c r="H163" s="547"/>
      <c r="I163" s="548"/>
      <c r="J163" s="588"/>
      <c r="K163" s="550"/>
      <c r="L163" s="588"/>
    </row>
    <row r="164" spans="1:12" s="3" customFormat="1" ht="16.5" customHeight="1">
      <c r="A164" s="105"/>
      <c r="B164" s="598"/>
      <c r="C164" s="599"/>
      <c r="D164" s="592"/>
      <c r="E164" s="15"/>
      <c r="F164" s="25"/>
      <c r="G164" s="25"/>
      <c r="H164" s="547"/>
      <c r="I164" s="548"/>
      <c r="J164" s="588"/>
      <c r="K164" s="550"/>
      <c r="L164" s="588"/>
    </row>
    <row r="165" spans="1:12" s="3" customFormat="1" ht="17.25" customHeight="1">
      <c r="A165" s="600" t="s">
        <v>398</v>
      </c>
      <c r="B165" s="600"/>
      <c r="C165" s="591"/>
      <c r="D165" s="592"/>
      <c r="E165" s="15"/>
      <c r="F165" s="34"/>
      <c r="G165" s="34"/>
      <c r="H165" s="547"/>
      <c r="I165" s="548"/>
      <c r="J165" s="549"/>
      <c r="K165" s="550"/>
      <c r="L165" s="549"/>
    </row>
    <row r="166" spans="1:12" s="3" customFormat="1" ht="17.25" customHeight="1">
      <c r="A166" s="601" t="s">
        <v>394</v>
      </c>
      <c r="B166" s="601"/>
      <c r="C166" s="602"/>
      <c r="D166" s="603"/>
      <c r="E166" s="546"/>
      <c r="F166" s="604"/>
      <c r="G166" s="604"/>
      <c r="H166" s="605"/>
      <c r="I166" s="548"/>
      <c r="J166" s="549"/>
      <c r="K166" s="550"/>
      <c r="L166" s="549"/>
    </row>
    <row r="167" spans="1:12" s="3" customFormat="1" ht="17.25" customHeight="1">
      <c r="A167" s="601" t="s">
        <v>395</v>
      </c>
      <c r="B167" s="601"/>
      <c r="C167" s="602"/>
      <c r="D167" s="603"/>
      <c r="E167" s="546"/>
      <c r="F167" s="604"/>
      <c r="G167" s="34"/>
      <c r="H167" s="547"/>
      <c r="I167" s="548"/>
      <c r="J167" s="549"/>
      <c r="K167" s="550"/>
      <c r="L167" s="549"/>
    </row>
    <row r="168" spans="1:12" s="3" customFormat="1" ht="17.25" customHeight="1">
      <c r="A168" s="600" t="s">
        <v>396</v>
      </c>
      <c r="B168" s="600"/>
      <c r="C168" s="591"/>
      <c r="D168" s="592"/>
      <c r="E168" s="15"/>
      <c r="F168" s="34"/>
      <c r="G168" s="34"/>
      <c r="H168" s="547"/>
      <c r="I168" s="548"/>
      <c r="J168" s="549"/>
      <c r="K168" s="550"/>
      <c r="L168" s="549"/>
    </row>
    <row r="169" spans="1:12" s="3" customFormat="1" ht="16.5" customHeight="1">
      <c r="A169" s="105"/>
      <c r="B169" s="598"/>
      <c r="C169" s="599"/>
      <c r="D169" s="592"/>
      <c r="E169" s="15"/>
      <c r="F169" s="25"/>
      <c r="G169" s="25"/>
      <c r="H169" s="547"/>
      <c r="I169" s="548"/>
      <c r="J169" s="588"/>
      <c r="K169" s="550"/>
      <c r="L169" s="588"/>
    </row>
    <row r="170" spans="1:8" s="3" customFormat="1" ht="21.75" customHeight="1">
      <c r="A170" s="105"/>
      <c r="B170" s="106"/>
      <c r="C170" s="106"/>
      <c r="D170" s="25"/>
      <c r="E170" s="25"/>
      <c r="F170" s="25"/>
      <c r="G170" s="25"/>
      <c r="H170" s="19"/>
    </row>
    <row r="171" spans="1:12" s="3" customFormat="1" ht="17.25" customHeight="1">
      <c r="A171" s="544" t="s">
        <v>399</v>
      </c>
      <c r="B171" s="545"/>
      <c r="C171" s="545"/>
      <c r="D171" s="546"/>
      <c r="E171" s="546"/>
      <c r="F171" s="546"/>
      <c r="G171" s="546"/>
      <c r="H171" s="547"/>
      <c r="I171" s="548"/>
      <c r="J171" s="549"/>
      <c r="K171" s="550"/>
      <c r="L171" s="549"/>
    </row>
    <row r="172" spans="1:12" s="3" customFormat="1" ht="17.25" customHeight="1">
      <c r="A172" s="551" t="s">
        <v>354</v>
      </c>
      <c r="B172" s="545"/>
      <c r="C172" s="545"/>
      <c r="D172" s="546"/>
      <c r="E172" s="546"/>
      <c r="F172" s="546"/>
      <c r="G172" s="546"/>
      <c r="H172" s="547"/>
      <c r="I172" s="548"/>
      <c r="J172" s="549"/>
      <c r="K172" s="550"/>
      <c r="L172" s="549"/>
    </row>
    <row r="173" spans="1:12" s="3" customFormat="1" ht="17.25" customHeight="1">
      <c r="A173" s="551" t="s">
        <v>405</v>
      </c>
      <c r="B173" s="552"/>
      <c r="C173" s="46"/>
      <c r="D173" s="546"/>
      <c r="E173" s="546"/>
      <c r="F173" s="546"/>
      <c r="G173" s="546"/>
      <c r="H173" s="547"/>
      <c r="I173" s="548"/>
      <c r="J173" s="549"/>
      <c r="K173" s="550"/>
      <c r="L173" s="549"/>
    </row>
    <row r="174" spans="1:12" s="3" customFormat="1" ht="17.25" customHeight="1">
      <c r="A174" s="551"/>
      <c r="B174" s="552"/>
      <c r="C174" s="46"/>
      <c r="D174" s="546"/>
      <c r="E174" s="546"/>
      <c r="F174" s="546"/>
      <c r="G174" s="546"/>
      <c r="H174" s="547"/>
      <c r="I174" s="548"/>
      <c r="J174" s="549"/>
      <c r="K174" s="550"/>
      <c r="L174" s="549"/>
    </row>
    <row r="175" spans="1:12" s="3" customFormat="1" ht="17.25" customHeight="1">
      <c r="A175" s="551"/>
      <c r="B175" s="552"/>
      <c r="C175" s="46"/>
      <c r="D175" s="546"/>
      <c r="E175" s="546"/>
      <c r="F175" s="546"/>
      <c r="G175" s="546"/>
      <c r="H175" s="547"/>
      <c r="I175" s="548"/>
      <c r="J175" s="549"/>
      <c r="K175" s="550"/>
      <c r="L175" s="549"/>
    </row>
    <row r="176" spans="1:12" ht="18.75">
      <c r="A176" s="553" t="s">
        <v>400</v>
      </c>
      <c r="B176" s="46"/>
      <c r="C176" s="46"/>
      <c r="D176" s="15"/>
      <c r="E176" s="15"/>
      <c r="F176" s="15"/>
      <c r="G176" s="554"/>
      <c r="H176" s="16"/>
      <c r="I176" s="555"/>
      <c r="J176" s="556"/>
      <c r="K176" s="557"/>
      <c r="L176" s="558"/>
    </row>
    <row r="177" spans="1:12" ht="15.75">
      <c r="A177" s="559"/>
      <c r="B177" s="46"/>
      <c r="C177" s="46"/>
      <c r="D177" s="15"/>
      <c r="E177" s="15"/>
      <c r="F177" s="15"/>
      <c r="G177" s="554"/>
      <c r="H177" s="91"/>
      <c r="I177" s="555"/>
      <c r="J177" s="556"/>
      <c r="K177" s="557"/>
      <c r="L177" s="558"/>
    </row>
    <row r="178" spans="1:12" ht="16.5">
      <c r="A178" s="560" t="s">
        <v>355</v>
      </c>
      <c r="B178" s="100"/>
      <c r="C178" s="561"/>
      <c r="D178" s="562"/>
      <c r="E178" s="15"/>
      <c r="F178" s="15"/>
      <c r="G178" s="91"/>
      <c r="H178" s="91">
        <f>155417.57-3700</f>
        <v>151717.57</v>
      </c>
      <c r="I178" s="555"/>
      <c r="J178" s="556"/>
      <c r="K178" s="557"/>
      <c r="L178" s="558"/>
    </row>
    <row r="179" spans="1:12" ht="16.5">
      <c r="A179" s="560" t="s">
        <v>356</v>
      </c>
      <c r="B179" s="100"/>
      <c r="C179" s="561"/>
      <c r="D179" s="562"/>
      <c r="E179" s="15"/>
      <c r="F179" s="15"/>
      <c r="G179" s="91"/>
      <c r="H179" s="91">
        <f>H178-15000-2000+18220.65</f>
        <v>152938.22</v>
      </c>
      <c r="I179" s="555"/>
      <c r="J179" s="556"/>
      <c r="K179" s="557"/>
      <c r="L179" s="558"/>
    </row>
    <row r="180" spans="1:12" ht="16.5">
      <c r="A180" s="100" t="s">
        <v>357</v>
      </c>
      <c r="B180" s="100"/>
      <c r="C180" s="561"/>
      <c r="D180" s="562"/>
      <c r="E180" s="15"/>
      <c r="F180" s="15"/>
      <c r="G180" s="91"/>
      <c r="H180" s="91"/>
      <c r="I180" s="555"/>
      <c r="J180" s="556"/>
      <c r="K180" s="557"/>
      <c r="L180" s="558"/>
    </row>
    <row r="181" spans="1:12" ht="16.5">
      <c r="A181" s="100"/>
      <c r="B181" s="100"/>
      <c r="C181" s="561"/>
      <c r="D181" s="562"/>
      <c r="E181" s="15"/>
      <c r="F181" s="15"/>
      <c r="G181" s="91"/>
      <c r="H181" s="91"/>
      <c r="I181" s="555"/>
      <c r="J181" s="556"/>
      <c r="K181" s="557"/>
      <c r="L181" s="558"/>
    </row>
    <row r="182" spans="1:12" ht="16.5">
      <c r="A182" s="100"/>
      <c r="B182" s="100" t="s">
        <v>358</v>
      </c>
      <c r="C182" s="561"/>
      <c r="D182" s="562"/>
      <c r="E182" s="15"/>
      <c r="F182" s="15"/>
      <c r="G182" s="91"/>
      <c r="H182" s="91">
        <v>67768.57</v>
      </c>
      <c r="I182" s="555"/>
      <c r="J182" s="556"/>
      <c r="K182" s="557"/>
      <c r="L182" s="558"/>
    </row>
    <row r="183" spans="1:12" ht="16.5">
      <c r="A183" s="100"/>
      <c r="B183" s="100" t="s">
        <v>359</v>
      </c>
      <c r="C183" s="561"/>
      <c r="D183" s="562"/>
      <c r="E183" s="15"/>
      <c r="F183" s="15"/>
      <c r="G183" s="91"/>
      <c r="H183" s="91">
        <f>H182+18220.65</f>
        <v>85989.22</v>
      </c>
      <c r="I183" s="555"/>
      <c r="J183" s="556"/>
      <c r="K183" s="557"/>
      <c r="L183" s="558"/>
    </row>
    <row r="184" spans="1:12" ht="16.5">
      <c r="A184" s="100"/>
      <c r="B184" s="100"/>
      <c r="C184" s="561"/>
      <c r="D184" s="562"/>
      <c r="E184" s="15"/>
      <c r="F184" s="15"/>
      <c r="G184" s="91"/>
      <c r="H184" s="91"/>
      <c r="I184" s="555"/>
      <c r="J184" s="556"/>
      <c r="K184" s="557"/>
      <c r="L184" s="558"/>
    </row>
    <row r="185" spans="1:12" ht="16.5">
      <c r="A185" s="100"/>
      <c r="B185" s="100" t="s">
        <v>360</v>
      </c>
      <c r="C185" s="561"/>
      <c r="D185" s="563"/>
      <c r="E185" s="15"/>
      <c r="F185" s="15"/>
      <c r="G185" s="91"/>
      <c r="H185" s="91">
        <f>87649-3700</f>
        <v>83949</v>
      </c>
      <c r="I185" s="555"/>
      <c r="J185" s="556"/>
      <c r="K185" s="557"/>
      <c r="L185" s="558"/>
    </row>
    <row r="186" spans="1:12" ht="16.5">
      <c r="A186" s="100"/>
      <c r="B186" s="100" t="s">
        <v>359</v>
      </c>
      <c r="C186" s="561"/>
      <c r="D186" s="563"/>
      <c r="E186" s="15"/>
      <c r="F186" s="15"/>
      <c r="G186" s="91"/>
      <c r="H186" s="91">
        <f>H185-15000-2000</f>
        <v>66949</v>
      </c>
      <c r="I186" s="555"/>
      <c r="J186" s="556"/>
      <c r="K186" s="557"/>
      <c r="L186" s="558"/>
    </row>
    <row r="187" spans="1:12" ht="16.5">
      <c r="A187" s="100"/>
      <c r="B187" s="100"/>
      <c r="C187" s="561"/>
      <c r="D187" s="563"/>
      <c r="E187" s="15"/>
      <c r="F187" s="15"/>
      <c r="G187" s="91"/>
      <c r="H187" s="91"/>
      <c r="I187" s="555"/>
      <c r="J187" s="556"/>
      <c r="K187" s="557"/>
      <c r="L187" s="558"/>
    </row>
    <row r="188" spans="1:12" ht="16.5">
      <c r="A188" s="100"/>
      <c r="B188" s="100"/>
      <c r="C188" s="561"/>
      <c r="D188" s="563"/>
      <c r="E188" s="15"/>
      <c r="F188" s="15"/>
      <c r="G188" s="91"/>
      <c r="H188" s="91"/>
      <c r="I188" s="555"/>
      <c r="J188" s="556"/>
      <c r="K188" s="557"/>
      <c r="L188" s="558"/>
    </row>
    <row r="189" spans="1:12" ht="16.5">
      <c r="A189" s="560" t="s">
        <v>361</v>
      </c>
      <c r="B189" s="100"/>
      <c r="C189" s="561"/>
      <c r="D189" s="562"/>
      <c r="E189" s="15"/>
      <c r="F189" s="15"/>
      <c r="G189" s="91"/>
      <c r="H189" s="91">
        <v>133330.25</v>
      </c>
      <c r="I189" s="555"/>
      <c r="J189" s="91"/>
      <c r="K189" s="557"/>
      <c r="L189" s="558"/>
    </row>
    <row r="190" spans="1:12" ht="16.5">
      <c r="A190" s="560" t="s">
        <v>356</v>
      </c>
      <c r="B190" s="100"/>
      <c r="C190" s="561"/>
      <c r="D190" s="562"/>
      <c r="E190" s="15"/>
      <c r="F190" s="15"/>
      <c r="G190" s="91"/>
      <c r="H190" s="91">
        <f>H189-22798.69</f>
        <v>110531.56</v>
      </c>
      <c r="I190" s="555"/>
      <c r="J190" s="556"/>
      <c r="K190" s="557"/>
      <c r="L190" s="558"/>
    </row>
    <row r="191" spans="1:12" ht="16.5">
      <c r="A191" s="100" t="s">
        <v>357</v>
      </c>
      <c r="B191" s="100"/>
      <c r="C191" s="561"/>
      <c r="D191" s="562"/>
      <c r="E191" s="15"/>
      <c r="F191" s="15"/>
      <c r="G191" s="91"/>
      <c r="H191" s="91"/>
      <c r="I191" s="555"/>
      <c r="J191" s="556"/>
      <c r="K191" s="557"/>
      <c r="L191" s="558"/>
    </row>
    <row r="192" spans="1:12" ht="16.5">
      <c r="A192" s="100"/>
      <c r="B192" s="100"/>
      <c r="C192" s="561"/>
      <c r="D192" s="562"/>
      <c r="E192" s="15"/>
      <c r="F192" s="15"/>
      <c r="G192" s="91"/>
      <c r="H192" s="91"/>
      <c r="I192" s="555"/>
      <c r="J192" s="556"/>
      <c r="K192" s="557"/>
      <c r="L192" s="558"/>
    </row>
    <row r="193" spans="1:12" ht="16.5">
      <c r="A193" s="100"/>
      <c r="B193" s="100" t="s">
        <v>358</v>
      </c>
      <c r="C193" s="561"/>
      <c r="D193" s="562"/>
      <c r="E193" s="15"/>
      <c r="F193" s="15"/>
      <c r="G193" s="91"/>
      <c r="H193" s="91">
        <v>57325.46</v>
      </c>
      <c r="I193" s="555"/>
      <c r="J193" s="556"/>
      <c r="K193" s="557"/>
      <c r="L193" s="558"/>
    </row>
    <row r="194" spans="1:12" ht="16.5">
      <c r="A194" s="100"/>
      <c r="B194" s="100" t="s">
        <v>359</v>
      </c>
      <c r="C194" s="561"/>
      <c r="D194" s="562"/>
      <c r="E194" s="15"/>
      <c r="F194" s="15"/>
      <c r="G194" s="91"/>
      <c r="H194" s="91">
        <f>H193-22798.69</f>
        <v>34526.770000000004</v>
      </c>
      <c r="I194" s="555"/>
      <c r="J194" s="556"/>
      <c r="K194" s="557"/>
      <c r="L194" s="558"/>
    </row>
    <row r="195" spans="1:12" s="3" customFormat="1" ht="17.25" customHeight="1">
      <c r="A195" s="551"/>
      <c r="B195" s="552"/>
      <c r="C195" s="46"/>
      <c r="D195" s="546"/>
      <c r="E195" s="546"/>
      <c r="F195" s="546"/>
      <c r="G195" s="546"/>
      <c r="H195" s="547"/>
      <c r="I195" s="548"/>
      <c r="J195" s="549"/>
      <c r="K195" s="550"/>
      <c r="L195" s="549"/>
    </row>
    <row r="196" spans="1:12" s="3" customFormat="1" ht="17.25" customHeight="1">
      <c r="A196" s="551"/>
      <c r="B196" s="552"/>
      <c r="C196" s="46"/>
      <c r="D196" s="546"/>
      <c r="E196" s="546"/>
      <c r="F196" s="546"/>
      <c r="G196" s="546"/>
      <c r="H196" s="547"/>
      <c r="I196" s="548"/>
      <c r="J196" s="549"/>
      <c r="K196" s="550"/>
      <c r="L196" s="549"/>
    </row>
    <row r="197" spans="1:12" s="3" customFormat="1" ht="17.25" customHeight="1">
      <c r="A197" s="551"/>
      <c r="B197" s="552"/>
      <c r="C197" s="46"/>
      <c r="D197" s="546"/>
      <c r="E197" s="546"/>
      <c r="F197" s="546"/>
      <c r="G197" s="546"/>
      <c r="H197" s="547"/>
      <c r="I197" s="548"/>
      <c r="J197" s="549"/>
      <c r="K197" s="550"/>
      <c r="L197" s="549"/>
    </row>
    <row r="198" spans="1:8" ht="16.5" customHeight="1">
      <c r="A198" s="67" t="s">
        <v>33</v>
      </c>
      <c r="B198" s="67"/>
      <c r="C198" s="117"/>
      <c r="D198" s="118"/>
      <c r="E198" s="118"/>
      <c r="F198" s="119"/>
      <c r="G198" s="118"/>
      <c r="H198" s="91"/>
    </row>
    <row r="199" spans="1:8" ht="16.5" customHeight="1">
      <c r="A199" s="67"/>
      <c r="B199" s="67"/>
      <c r="C199" s="117"/>
      <c r="D199" s="118"/>
      <c r="E199" s="118"/>
      <c r="F199" s="119"/>
      <c r="G199" s="118"/>
      <c r="H199" s="91"/>
    </row>
    <row r="200" spans="1:8" ht="18" customHeight="1">
      <c r="A200" s="120" t="s">
        <v>34</v>
      </c>
      <c r="B200" s="120"/>
      <c r="C200" s="121"/>
      <c r="D200" s="122"/>
      <c r="E200" s="122"/>
      <c r="F200" s="123"/>
      <c r="G200" s="122"/>
      <c r="H200" s="16"/>
    </row>
    <row r="201" spans="1:8" ht="18" customHeight="1">
      <c r="A201" s="120"/>
      <c r="B201" s="120"/>
      <c r="C201" s="121"/>
      <c r="D201" s="122"/>
      <c r="E201" s="122"/>
      <c r="F201" s="123"/>
      <c r="G201" s="122"/>
      <c r="H201" s="16"/>
    </row>
    <row r="202" spans="1:8" ht="18" customHeight="1">
      <c r="A202" s="120"/>
      <c r="B202" s="120"/>
      <c r="C202" s="121"/>
      <c r="D202" s="122"/>
      <c r="E202" s="122"/>
      <c r="F202" s="123"/>
      <c r="G202" s="122"/>
      <c r="H202" s="16"/>
    </row>
    <row r="203" spans="1:8" ht="16.5" customHeight="1">
      <c r="A203" s="67" t="s">
        <v>35</v>
      </c>
      <c r="B203" s="67"/>
      <c r="C203" s="117"/>
      <c r="D203" s="118"/>
      <c r="E203" s="118"/>
      <c r="F203" s="119"/>
      <c r="G203" s="118"/>
      <c r="H203" s="91"/>
    </row>
    <row r="204" spans="1:8" ht="16.5" customHeight="1">
      <c r="A204" s="67"/>
      <c r="B204" s="67"/>
      <c r="C204" s="117"/>
      <c r="D204" s="118"/>
      <c r="E204" s="118"/>
      <c r="F204" s="119"/>
      <c r="G204" s="118"/>
      <c r="H204" s="91"/>
    </row>
    <row r="205" spans="1:7" ht="18.75">
      <c r="A205" s="120" t="s">
        <v>36</v>
      </c>
      <c r="B205" s="120"/>
      <c r="C205" s="121"/>
      <c r="D205" s="122"/>
      <c r="E205" s="122"/>
      <c r="F205" s="123"/>
      <c r="G205" s="122"/>
    </row>
    <row r="206" spans="1:7" ht="18.75">
      <c r="A206" s="120"/>
      <c r="B206" s="120"/>
      <c r="C206" s="121"/>
      <c r="D206" s="122"/>
      <c r="E206" s="122"/>
      <c r="F206" s="123"/>
      <c r="G206" s="122"/>
    </row>
    <row r="207" spans="1:7" ht="18.75">
      <c r="A207" s="64"/>
      <c r="B207" s="64"/>
      <c r="C207" s="65"/>
      <c r="D207" s="124"/>
      <c r="E207" s="124"/>
      <c r="F207" s="125" t="s">
        <v>37</v>
      </c>
      <c r="G207" s="124"/>
    </row>
    <row r="208" spans="1:7" ht="18.75">
      <c r="A208" s="64"/>
      <c r="B208" s="64"/>
      <c r="C208" s="65"/>
      <c r="D208" s="124"/>
      <c r="E208" s="124"/>
      <c r="F208" s="125" t="s">
        <v>38</v>
      </c>
      <c r="G208" s="124"/>
    </row>
    <row r="209" spans="1:7" ht="18.75">
      <c r="A209" s="64"/>
      <c r="B209" s="64"/>
      <c r="C209" s="65"/>
      <c r="D209" s="124"/>
      <c r="E209" s="124"/>
      <c r="F209" s="125"/>
      <c r="G209" s="124"/>
    </row>
    <row r="210" spans="1:7" ht="19.5">
      <c r="A210" s="64"/>
      <c r="B210" s="64"/>
      <c r="C210" s="65"/>
      <c r="D210" s="124"/>
      <c r="E210" s="124"/>
      <c r="F210" s="126" t="s">
        <v>39</v>
      </c>
      <c r="G210" s="124"/>
    </row>
    <row r="211" spans="1:3" ht="18.75">
      <c r="A211" s="46"/>
      <c r="B211" s="46"/>
      <c r="C211" s="46"/>
    </row>
    <row r="212" spans="1:3" ht="18.75">
      <c r="A212" s="46"/>
      <c r="B212" s="46"/>
      <c r="C212" s="46"/>
    </row>
    <row r="213" spans="1:3" ht="18.75">
      <c r="A213" s="46"/>
      <c r="B213" s="46"/>
      <c r="C213" s="46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6"/>
  <sheetViews>
    <sheetView zoomScale="130" zoomScaleNormal="130" zoomScalePageLayoutView="0" workbookViewId="0" topLeftCell="A1">
      <selection activeCell="J78" sqref="J78"/>
    </sheetView>
  </sheetViews>
  <sheetFormatPr defaultColWidth="9.140625" defaultRowHeight="12.75"/>
  <cols>
    <col min="1" max="1" width="4.57421875" style="129" customWidth="1"/>
    <col min="2" max="2" width="5.140625" style="40" customWidth="1"/>
    <col min="3" max="3" width="6.57421875" style="40" customWidth="1"/>
    <col min="4" max="4" width="5.28125" style="134" customWidth="1"/>
    <col min="5" max="5" width="40.7109375" style="41" customWidth="1"/>
    <col min="6" max="6" width="16.28125" style="129" customWidth="1"/>
    <col min="7" max="7" width="13.28125" style="129" customWidth="1"/>
    <col min="8" max="8" width="15.140625" style="40" hidden="1" customWidth="1"/>
    <col min="9" max="9" width="20.8515625" style="40" customWidth="1"/>
    <col min="10" max="10" width="14.7109375" style="139" customWidth="1"/>
    <col min="11" max="11" width="9.140625" style="139" customWidth="1"/>
    <col min="12" max="12" width="32.140625" style="139" customWidth="1"/>
    <col min="13" max="15" width="9.140625" style="139" customWidth="1"/>
    <col min="16" max="16384" width="9.140625" style="40" customWidth="1"/>
  </cols>
  <sheetData>
    <row r="1" spans="1:7" ht="20.25">
      <c r="A1" s="158"/>
      <c r="B1" s="143"/>
      <c r="C1" s="143"/>
      <c r="D1" s="158"/>
      <c r="F1" s="159" t="s">
        <v>58</v>
      </c>
      <c r="G1" s="40"/>
    </row>
    <row r="2" spans="1:7" ht="18.75">
      <c r="A2" s="158"/>
      <c r="B2" s="143"/>
      <c r="C2" s="143"/>
      <c r="D2" s="158"/>
      <c r="F2" s="160" t="s">
        <v>374</v>
      </c>
      <c r="G2" s="40"/>
    </row>
    <row r="3" spans="1:7" ht="18.75">
      <c r="A3" s="158"/>
      <c r="B3" s="143"/>
      <c r="C3" s="143"/>
      <c r="D3" s="158"/>
      <c r="F3" s="160" t="s">
        <v>59</v>
      </c>
      <c r="G3" s="40"/>
    </row>
    <row r="4" spans="1:7" ht="16.5">
      <c r="A4" s="158"/>
      <c r="B4" s="143"/>
      <c r="C4" s="143"/>
      <c r="D4" s="158"/>
      <c r="F4" s="161" t="s">
        <v>375</v>
      </c>
      <c r="G4" s="40"/>
    </row>
    <row r="5" spans="1:7" ht="12.75">
      <c r="A5" s="158"/>
      <c r="B5" s="143"/>
      <c r="C5" s="143"/>
      <c r="D5" s="158"/>
      <c r="E5" s="162"/>
      <c r="F5" s="128"/>
      <c r="G5" s="40"/>
    </row>
    <row r="6" spans="1:7" ht="19.5">
      <c r="A6" s="158"/>
      <c r="B6" s="163"/>
      <c r="C6" s="164" t="s">
        <v>60</v>
      </c>
      <c r="D6" s="165"/>
      <c r="E6" s="166"/>
      <c r="F6" s="167"/>
      <c r="G6" s="167"/>
    </row>
    <row r="7" spans="1:7" ht="19.5">
      <c r="A7" s="158"/>
      <c r="B7" s="163"/>
      <c r="C7" s="164" t="s">
        <v>61</v>
      </c>
      <c r="D7" s="165"/>
      <c r="E7" s="166"/>
      <c r="F7" s="167"/>
      <c r="G7" s="168"/>
    </row>
    <row r="8" spans="1:7" ht="18.75">
      <c r="A8" s="158"/>
      <c r="B8" s="163"/>
      <c r="C8" s="169"/>
      <c r="D8" s="165"/>
      <c r="E8" s="166"/>
      <c r="F8" s="167"/>
      <c r="G8" s="167"/>
    </row>
    <row r="9" spans="1:7" ht="12.75">
      <c r="A9" s="158"/>
      <c r="B9" s="163" t="s">
        <v>3</v>
      </c>
      <c r="C9" s="170"/>
      <c r="D9" s="171"/>
      <c r="E9" s="166"/>
      <c r="F9" s="172" t="s">
        <v>62</v>
      </c>
      <c r="G9" s="172"/>
    </row>
    <row r="10" spans="1:7" ht="18.75" customHeight="1">
      <c r="A10" s="173"/>
      <c r="B10" s="174"/>
      <c r="C10" s="175"/>
      <c r="D10" s="176"/>
      <c r="E10" s="174"/>
      <c r="F10" s="177" t="s">
        <v>63</v>
      </c>
      <c r="G10" s="178"/>
    </row>
    <row r="11" spans="1:7" ht="18.75" customHeight="1">
      <c r="A11" s="179" t="s">
        <v>64</v>
      </c>
      <c r="B11" s="180" t="s">
        <v>13</v>
      </c>
      <c r="C11" s="181" t="s">
        <v>11</v>
      </c>
      <c r="D11" s="181" t="s">
        <v>6</v>
      </c>
      <c r="E11" s="180" t="s">
        <v>65</v>
      </c>
      <c r="F11" s="182"/>
      <c r="G11" s="183" t="s">
        <v>2</v>
      </c>
    </row>
    <row r="12" spans="1:10" ht="40.5" customHeight="1">
      <c r="A12" s="184"/>
      <c r="B12" s="185"/>
      <c r="C12" s="186"/>
      <c r="D12" s="187"/>
      <c r="E12" s="185"/>
      <c r="F12" s="188" t="s">
        <v>66</v>
      </c>
      <c r="G12" s="189" t="s">
        <v>67</v>
      </c>
      <c r="I12" s="190"/>
      <c r="J12" s="191"/>
    </row>
    <row r="13" spans="1:10" ht="21" customHeight="1">
      <c r="A13" s="173"/>
      <c r="B13" s="192" t="s">
        <v>68</v>
      </c>
      <c r="C13" s="193"/>
      <c r="D13" s="194"/>
      <c r="E13" s="195"/>
      <c r="F13" s="196">
        <f>F14+F21+F26+F31+F37+F66+F40+F69+F112+F117</f>
        <v>34590996.19</v>
      </c>
      <c r="G13" s="197">
        <f>G14+G21+G26+G31+G40+G69+G112</f>
        <v>7570974.36</v>
      </c>
      <c r="I13" s="198"/>
      <c r="J13" s="199"/>
    </row>
    <row r="14" spans="1:10" ht="24.75" customHeight="1">
      <c r="A14" s="200"/>
      <c r="B14" s="201">
        <v>600</v>
      </c>
      <c r="C14" s="201"/>
      <c r="D14" s="202"/>
      <c r="E14" s="203" t="s">
        <v>69</v>
      </c>
      <c r="F14" s="204">
        <f>F15</f>
        <v>2075200</v>
      </c>
      <c r="G14" s="205">
        <f>G15</f>
        <v>179242.73</v>
      </c>
      <c r="I14" s="206"/>
      <c r="J14" s="207"/>
    </row>
    <row r="15" spans="1:7" ht="27.75" customHeight="1">
      <c r="A15" s="184"/>
      <c r="B15" s="208"/>
      <c r="C15" s="209">
        <v>60016</v>
      </c>
      <c r="D15" s="210"/>
      <c r="E15" s="211" t="s">
        <v>70</v>
      </c>
      <c r="F15" s="212">
        <f>SUM(F16:F20)</f>
        <v>2075200</v>
      </c>
      <c r="G15" s="213">
        <f>SUM(G16:G20)</f>
        <v>179242.73</v>
      </c>
    </row>
    <row r="16" spans="1:15" s="220" customFormat="1" ht="35.25" customHeight="1">
      <c r="A16" s="200">
        <v>1</v>
      </c>
      <c r="B16" s="214"/>
      <c r="C16" s="215"/>
      <c r="D16" s="216">
        <v>6050</v>
      </c>
      <c r="E16" s="217" t="s">
        <v>71</v>
      </c>
      <c r="F16" s="218">
        <f>2267036-130000-325000-10600</f>
        <v>1801436</v>
      </c>
      <c r="G16" s="219">
        <v>179242.73</v>
      </c>
      <c r="I16" s="221"/>
      <c r="J16" s="222"/>
      <c r="K16" s="222"/>
      <c r="L16" s="222"/>
      <c r="M16" s="222"/>
      <c r="N16" s="222"/>
      <c r="O16" s="222"/>
    </row>
    <row r="17" spans="1:15" s="220" customFormat="1" ht="26.25" customHeight="1">
      <c r="A17" s="200">
        <v>2</v>
      </c>
      <c r="B17" s="214"/>
      <c r="C17" s="215"/>
      <c r="D17" s="216">
        <v>6050</v>
      </c>
      <c r="E17" s="217" t="s">
        <v>72</v>
      </c>
      <c r="F17" s="218">
        <f>200000-49500</f>
        <v>150500</v>
      </c>
      <c r="G17" s="219">
        <v>0</v>
      </c>
      <c r="J17" s="222"/>
      <c r="K17" s="222"/>
      <c r="L17" s="222"/>
      <c r="M17" s="222"/>
      <c r="N17" s="222"/>
      <c r="O17" s="222"/>
    </row>
    <row r="18" spans="1:15" s="220" customFormat="1" ht="35.25" customHeight="1">
      <c r="A18" s="184">
        <v>3</v>
      </c>
      <c r="B18" s="214"/>
      <c r="C18" s="215"/>
      <c r="D18" s="216">
        <v>6050</v>
      </c>
      <c r="E18" s="217" t="s">
        <v>73</v>
      </c>
      <c r="F18" s="218">
        <f>43000-41500</f>
        <v>1500</v>
      </c>
      <c r="G18" s="219">
        <v>0</v>
      </c>
      <c r="J18" s="222"/>
      <c r="K18" s="222"/>
      <c r="L18" s="222"/>
      <c r="M18" s="222"/>
      <c r="N18" s="222"/>
      <c r="O18" s="222"/>
    </row>
    <row r="19" spans="1:15" s="220" customFormat="1" ht="35.25" customHeight="1">
      <c r="A19" s="184">
        <v>4</v>
      </c>
      <c r="B19" s="214"/>
      <c r="C19" s="215"/>
      <c r="D19" s="216">
        <v>6050</v>
      </c>
      <c r="E19" s="217" t="s">
        <v>310</v>
      </c>
      <c r="F19" s="218">
        <v>106764</v>
      </c>
      <c r="G19" s="219">
        <v>0</v>
      </c>
      <c r="J19" s="222"/>
      <c r="K19" s="222"/>
      <c r="L19" s="222"/>
      <c r="M19" s="222"/>
      <c r="N19" s="222"/>
      <c r="O19" s="222"/>
    </row>
    <row r="20" spans="1:15" s="220" customFormat="1" ht="29.25" customHeight="1">
      <c r="A20" s="184">
        <v>5</v>
      </c>
      <c r="B20" s="214"/>
      <c r="C20" s="215"/>
      <c r="D20" s="216">
        <v>6060</v>
      </c>
      <c r="E20" s="217" t="s">
        <v>74</v>
      </c>
      <c r="F20" s="218">
        <v>15000</v>
      </c>
      <c r="G20" s="219">
        <v>0</v>
      </c>
      <c r="J20" s="222"/>
      <c r="K20" s="222"/>
      <c r="L20" s="222"/>
      <c r="M20" s="222"/>
      <c r="N20" s="222"/>
      <c r="O20" s="222"/>
    </row>
    <row r="21" spans="1:7" ht="27" customHeight="1">
      <c r="A21" s="223"/>
      <c r="B21" s="201">
        <v>700</v>
      </c>
      <c r="C21" s="201"/>
      <c r="D21" s="202"/>
      <c r="E21" s="224" t="s">
        <v>75</v>
      </c>
      <c r="F21" s="225">
        <f>F22+F24</f>
        <v>2259593.8899999997</v>
      </c>
      <c r="G21" s="226">
        <f>G22+G24</f>
        <v>634944.51</v>
      </c>
    </row>
    <row r="22" spans="1:7" ht="27" customHeight="1">
      <c r="A22" s="200"/>
      <c r="B22" s="227"/>
      <c r="C22" s="228">
        <v>70005</v>
      </c>
      <c r="D22" s="210"/>
      <c r="E22" s="211" t="s">
        <v>76</v>
      </c>
      <c r="F22" s="212">
        <f>SUM(F23:F23)</f>
        <v>728905</v>
      </c>
      <c r="G22" s="213">
        <f>SUM(G23:G23)</f>
        <v>0</v>
      </c>
    </row>
    <row r="23" spans="1:7" ht="29.25" customHeight="1">
      <c r="A23" s="200">
        <v>6</v>
      </c>
      <c r="B23" s="229"/>
      <c r="C23" s="230"/>
      <c r="D23" s="216">
        <v>6060</v>
      </c>
      <c r="E23" s="217" t="s">
        <v>77</v>
      </c>
      <c r="F23" s="231">
        <f>1118622+137000+50000-570000+5483-12200</f>
        <v>728905</v>
      </c>
      <c r="G23" s="232">
        <v>0</v>
      </c>
    </row>
    <row r="24" spans="1:7" ht="24.75" customHeight="1">
      <c r="A24" s="200"/>
      <c r="B24" s="233"/>
      <c r="C24" s="234">
        <v>70095</v>
      </c>
      <c r="D24" s="235"/>
      <c r="E24" s="211" t="s">
        <v>78</v>
      </c>
      <c r="F24" s="212">
        <f>SUM(F25:F25)</f>
        <v>1530688.89</v>
      </c>
      <c r="G24" s="213">
        <f>SUM(G25:G25)</f>
        <v>634944.51</v>
      </c>
    </row>
    <row r="25" spans="1:7" ht="72.75" customHeight="1">
      <c r="A25" s="200">
        <v>7</v>
      </c>
      <c r="B25" s="233"/>
      <c r="C25" s="208"/>
      <c r="D25" s="200">
        <v>6010</v>
      </c>
      <c r="E25" s="236" t="s">
        <v>79</v>
      </c>
      <c r="F25" s="231">
        <v>1530688.89</v>
      </c>
      <c r="G25" s="232">
        <v>634944.51</v>
      </c>
    </row>
    <row r="26" spans="1:7" ht="24.75" customHeight="1">
      <c r="A26" s="237"/>
      <c r="B26" s="201">
        <v>750</v>
      </c>
      <c r="C26" s="201"/>
      <c r="D26" s="202"/>
      <c r="E26" s="238" t="s">
        <v>80</v>
      </c>
      <c r="F26" s="239">
        <f>F27</f>
        <v>147520</v>
      </c>
      <c r="G26" s="240">
        <f>G27</f>
        <v>0</v>
      </c>
    </row>
    <row r="27" spans="1:7" ht="27" customHeight="1">
      <c r="A27" s="200"/>
      <c r="B27" s="241"/>
      <c r="C27" s="234">
        <v>75023</v>
      </c>
      <c r="D27" s="235"/>
      <c r="E27" s="242" t="s">
        <v>81</v>
      </c>
      <c r="F27" s="243">
        <f>SUM(F28:F30)</f>
        <v>147520</v>
      </c>
      <c r="G27" s="244">
        <f>SUM(G39:G39)</f>
        <v>0</v>
      </c>
    </row>
    <row r="28" spans="1:7" ht="27" customHeight="1">
      <c r="A28" s="200">
        <v>8</v>
      </c>
      <c r="B28" s="245"/>
      <c r="C28" s="233"/>
      <c r="D28" s="216">
        <v>6050</v>
      </c>
      <c r="E28" s="246" t="s">
        <v>82</v>
      </c>
      <c r="F28" s="247">
        <v>60000</v>
      </c>
      <c r="G28" s="232">
        <v>0</v>
      </c>
    </row>
    <row r="29" spans="1:7" ht="41.25" customHeight="1">
      <c r="A29" s="200">
        <v>9</v>
      </c>
      <c r="B29" s="245"/>
      <c r="C29" s="233"/>
      <c r="D29" s="216">
        <v>6050</v>
      </c>
      <c r="E29" s="246" t="s">
        <v>83</v>
      </c>
      <c r="F29" s="247">
        <f>40000-2480</f>
        <v>37520</v>
      </c>
      <c r="G29" s="232"/>
    </row>
    <row r="30" spans="1:7" ht="25.5" customHeight="1">
      <c r="A30" s="200">
        <v>10</v>
      </c>
      <c r="B30" s="245"/>
      <c r="C30" s="233"/>
      <c r="D30" s="216">
        <v>6060</v>
      </c>
      <c r="E30" s="246" t="s">
        <v>84</v>
      </c>
      <c r="F30" s="247">
        <f>150000-100000</f>
        <v>50000</v>
      </c>
      <c r="G30" s="232">
        <v>0</v>
      </c>
    </row>
    <row r="31" spans="1:7" ht="30" customHeight="1">
      <c r="A31" s="200"/>
      <c r="B31" s="201">
        <v>754</v>
      </c>
      <c r="C31" s="201"/>
      <c r="D31" s="237"/>
      <c r="E31" s="248" t="s">
        <v>85</v>
      </c>
      <c r="F31" s="225">
        <f>F32+F35</f>
        <v>43212</v>
      </c>
      <c r="G31" s="226">
        <f>G32+G35</f>
        <v>0</v>
      </c>
    </row>
    <row r="32" spans="1:7" ht="28.5" customHeight="1">
      <c r="A32" s="200"/>
      <c r="B32" s="249"/>
      <c r="C32" s="227">
        <v>75412</v>
      </c>
      <c r="D32" s="250"/>
      <c r="E32" s="251" t="s">
        <v>86</v>
      </c>
      <c r="F32" s="212">
        <f>F33+F34</f>
        <v>24212</v>
      </c>
      <c r="G32" s="213">
        <f>G33</f>
        <v>0</v>
      </c>
    </row>
    <row r="33" spans="1:7" ht="26.25" customHeight="1">
      <c r="A33" s="200">
        <v>11</v>
      </c>
      <c r="B33" s="252"/>
      <c r="C33" s="253"/>
      <c r="D33" s="216">
        <v>6060</v>
      </c>
      <c r="E33" s="217" t="s">
        <v>87</v>
      </c>
      <c r="F33" s="231">
        <f>6000-1788</f>
        <v>4212</v>
      </c>
      <c r="G33" s="232">
        <v>0</v>
      </c>
    </row>
    <row r="34" spans="1:7" ht="33.75" customHeight="1">
      <c r="A34" s="200">
        <v>12</v>
      </c>
      <c r="B34" s="252"/>
      <c r="C34" s="229"/>
      <c r="D34" s="200">
        <v>6230</v>
      </c>
      <c r="E34" s="254" t="s">
        <v>88</v>
      </c>
      <c r="F34" s="255">
        <v>20000</v>
      </c>
      <c r="G34" s="256">
        <v>0</v>
      </c>
    </row>
    <row r="35" spans="1:7" ht="26.25" customHeight="1">
      <c r="A35" s="200"/>
      <c r="B35" s="249"/>
      <c r="C35" s="234">
        <v>75414</v>
      </c>
      <c r="D35" s="250"/>
      <c r="E35" s="251" t="s">
        <v>89</v>
      </c>
      <c r="F35" s="243">
        <f>SUM(F36)</f>
        <v>19000</v>
      </c>
      <c r="G35" s="244">
        <f>SUM(G36)</f>
        <v>0</v>
      </c>
    </row>
    <row r="36" spans="1:7" ht="29.25" customHeight="1">
      <c r="A36" s="200">
        <v>13</v>
      </c>
      <c r="B36" s="229"/>
      <c r="C36" s="257"/>
      <c r="D36" s="258">
        <v>6060</v>
      </c>
      <c r="E36" s="217" t="s">
        <v>87</v>
      </c>
      <c r="F36" s="218">
        <v>19000</v>
      </c>
      <c r="G36" s="219">
        <v>0</v>
      </c>
    </row>
    <row r="37" spans="1:7" ht="25.5" customHeight="1">
      <c r="A37" s="200"/>
      <c r="B37" s="201">
        <v>758</v>
      </c>
      <c r="C37" s="259"/>
      <c r="D37" s="202"/>
      <c r="E37" s="224" t="s">
        <v>90</v>
      </c>
      <c r="F37" s="225">
        <f>F38</f>
        <v>157021</v>
      </c>
      <c r="G37" s="226">
        <f>G38</f>
        <v>0</v>
      </c>
    </row>
    <row r="38" spans="1:7" ht="27.75" customHeight="1">
      <c r="A38" s="200"/>
      <c r="B38" s="260"/>
      <c r="C38" s="234">
        <v>75818</v>
      </c>
      <c r="D38" s="210"/>
      <c r="E38" s="242" t="s">
        <v>91</v>
      </c>
      <c r="F38" s="243">
        <f>F39</f>
        <v>157021</v>
      </c>
      <c r="G38" s="244">
        <f>G39</f>
        <v>0</v>
      </c>
    </row>
    <row r="39" spans="1:7" ht="33.75" customHeight="1">
      <c r="A39" s="200"/>
      <c r="B39" s="252"/>
      <c r="C39" s="261"/>
      <c r="D39" s="216">
        <v>6800</v>
      </c>
      <c r="E39" s="262" t="s">
        <v>14</v>
      </c>
      <c r="F39" s="218">
        <f>800000-40000-10000-250000-130000-70000-80000+105000-34000-8979-125000</f>
        <v>157021</v>
      </c>
      <c r="G39" s="219">
        <f>500000-500000</f>
        <v>0</v>
      </c>
    </row>
    <row r="40" spans="1:7" ht="24.75" customHeight="1">
      <c r="A40" s="184"/>
      <c r="B40" s="201">
        <v>801</v>
      </c>
      <c r="C40" s="257"/>
      <c r="D40" s="258"/>
      <c r="E40" s="263" t="s">
        <v>92</v>
      </c>
      <c r="F40" s="239">
        <f>F59+F48+F41+F61</f>
        <v>2249274</v>
      </c>
      <c r="G40" s="240">
        <f>G59+G41+G61</f>
        <v>0</v>
      </c>
    </row>
    <row r="41" spans="1:7" ht="24.75" customHeight="1">
      <c r="A41" s="184"/>
      <c r="B41" s="252"/>
      <c r="C41" s="227">
        <v>80101</v>
      </c>
      <c r="D41" s="235"/>
      <c r="E41" s="242" t="s">
        <v>93</v>
      </c>
      <c r="F41" s="243">
        <f>SUM(F42:F47)</f>
        <v>967260</v>
      </c>
      <c r="G41" s="244">
        <f>G42</f>
        <v>0</v>
      </c>
    </row>
    <row r="42" spans="1:7" ht="27.75" customHeight="1">
      <c r="A42" s="184">
        <v>14</v>
      </c>
      <c r="B42" s="252"/>
      <c r="C42" s="253"/>
      <c r="D42" s="216">
        <v>6050</v>
      </c>
      <c r="E42" s="262" t="s">
        <v>94</v>
      </c>
      <c r="F42" s="255">
        <v>800000</v>
      </c>
      <c r="G42" s="256">
        <v>0</v>
      </c>
    </row>
    <row r="43" spans="1:7" ht="29.25" customHeight="1">
      <c r="A43" s="184">
        <v>15</v>
      </c>
      <c r="B43" s="252"/>
      <c r="C43" s="229"/>
      <c r="D43" s="216">
        <v>6050</v>
      </c>
      <c r="E43" s="262" t="s">
        <v>95</v>
      </c>
      <c r="F43" s="255">
        <v>9000</v>
      </c>
      <c r="G43" s="256">
        <v>0</v>
      </c>
    </row>
    <row r="44" spans="1:7" ht="30.75" customHeight="1">
      <c r="A44" s="184">
        <v>16</v>
      </c>
      <c r="B44" s="252"/>
      <c r="C44" s="229"/>
      <c r="D44" s="216">
        <v>6050</v>
      </c>
      <c r="E44" s="262" t="s">
        <v>96</v>
      </c>
      <c r="F44" s="255">
        <v>6000</v>
      </c>
      <c r="G44" s="256">
        <v>0</v>
      </c>
    </row>
    <row r="45" spans="1:7" ht="30.75" customHeight="1">
      <c r="A45" s="184">
        <v>17</v>
      </c>
      <c r="B45" s="252"/>
      <c r="C45" s="229"/>
      <c r="D45" s="216">
        <v>6050</v>
      </c>
      <c r="E45" s="262" t="s">
        <v>97</v>
      </c>
      <c r="F45" s="255">
        <v>140000</v>
      </c>
      <c r="G45" s="256"/>
    </row>
    <row r="46" spans="1:7" ht="30.75" customHeight="1">
      <c r="A46" s="184">
        <v>18</v>
      </c>
      <c r="B46" s="252"/>
      <c r="C46" s="229"/>
      <c r="D46" s="216">
        <v>6060</v>
      </c>
      <c r="E46" s="262" t="s">
        <v>98</v>
      </c>
      <c r="F46" s="255">
        <v>5760</v>
      </c>
      <c r="G46" s="256"/>
    </row>
    <row r="47" spans="1:7" ht="24.75" customHeight="1">
      <c r="A47" s="184">
        <v>19</v>
      </c>
      <c r="B47" s="252"/>
      <c r="C47" s="261"/>
      <c r="D47" s="216">
        <v>6060</v>
      </c>
      <c r="E47" s="262" t="s">
        <v>99</v>
      </c>
      <c r="F47" s="255">
        <v>6500</v>
      </c>
      <c r="G47" s="256">
        <v>0</v>
      </c>
    </row>
    <row r="48" spans="1:7" ht="24.75" customHeight="1">
      <c r="A48" s="184"/>
      <c r="B48" s="252"/>
      <c r="C48" s="233">
        <v>80104</v>
      </c>
      <c r="D48" s="210"/>
      <c r="E48" s="211" t="s">
        <v>100</v>
      </c>
      <c r="F48" s="243">
        <f>SUM(F49:F58)</f>
        <v>102714</v>
      </c>
      <c r="G48" s="244">
        <f>SUM(G52:G58)</f>
        <v>0</v>
      </c>
    </row>
    <row r="49" spans="1:15" s="265" customFormat="1" ht="35.25" customHeight="1">
      <c r="A49" s="184">
        <v>20</v>
      </c>
      <c r="B49" s="252"/>
      <c r="C49" s="253"/>
      <c r="D49" s="216">
        <v>6050</v>
      </c>
      <c r="E49" s="264" t="s">
        <v>313</v>
      </c>
      <c r="F49" s="255">
        <v>9300</v>
      </c>
      <c r="G49" s="256"/>
      <c r="J49" s="266"/>
      <c r="K49" s="266"/>
      <c r="L49" s="266"/>
      <c r="M49" s="266"/>
      <c r="N49" s="266"/>
      <c r="O49" s="266"/>
    </row>
    <row r="50" spans="1:15" s="265" customFormat="1" ht="35.25" customHeight="1">
      <c r="A50" s="184">
        <v>21</v>
      </c>
      <c r="B50" s="252"/>
      <c r="C50" s="229"/>
      <c r="D50" s="216">
        <v>6050</v>
      </c>
      <c r="E50" s="264" t="s">
        <v>317</v>
      </c>
      <c r="F50" s="255">
        <v>27000</v>
      </c>
      <c r="G50" s="256"/>
      <c r="J50" s="266"/>
      <c r="K50" s="266"/>
      <c r="L50" s="266"/>
      <c r="M50" s="266"/>
      <c r="N50" s="266"/>
      <c r="O50" s="266"/>
    </row>
    <row r="51" spans="1:15" s="341" customFormat="1" ht="35.25" customHeight="1">
      <c r="A51" s="184">
        <v>22</v>
      </c>
      <c r="B51" s="252"/>
      <c r="C51" s="229"/>
      <c r="D51" s="216">
        <v>6050</v>
      </c>
      <c r="E51" s="262" t="s">
        <v>312</v>
      </c>
      <c r="F51" s="255">
        <v>18914</v>
      </c>
      <c r="G51" s="256"/>
      <c r="J51" s="343"/>
      <c r="K51" s="343"/>
      <c r="L51" s="343"/>
      <c r="M51" s="343"/>
      <c r="N51" s="343"/>
      <c r="O51" s="343"/>
    </row>
    <row r="52" spans="1:7" ht="24.75" customHeight="1">
      <c r="A52" s="184">
        <v>23</v>
      </c>
      <c r="B52" s="252"/>
      <c r="C52" s="229"/>
      <c r="D52" s="216">
        <v>6060</v>
      </c>
      <c r="E52" s="262" t="s">
        <v>101</v>
      </c>
      <c r="F52" s="255">
        <v>5000</v>
      </c>
      <c r="G52" s="256">
        <v>0</v>
      </c>
    </row>
    <row r="53" spans="1:7" ht="28.5" customHeight="1">
      <c r="A53" s="184">
        <v>24</v>
      </c>
      <c r="B53" s="252"/>
      <c r="C53" s="229"/>
      <c r="D53" s="216">
        <v>6060</v>
      </c>
      <c r="E53" s="262" t="s">
        <v>102</v>
      </c>
      <c r="F53" s="255">
        <v>5000</v>
      </c>
      <c r="G53" s="256">
        <v>0</v>
      </c>
    </row>
    <row r="54" spans="1:7" ht="24.75" customHeight="1">
      <c r="A54" s="184">
        <v>25</v>
      </c>
      <c r="B54" s="252"/>
      <c r="C54" s="229"/>
      <c r="D54" s="216">
        <v>6060</v>
      </c>
      <c r="E54" s="262" t="s">
        <v>103</v>
      </c>
      <c r="F54" s="255">
        <v>8000</v>
      </c>
      <c r="G54" s="256">
        <v>0</v>
      </c>
    </row>
    <row r="55" spans="1:7" ht="29.25" customHeight="1">
      <c r="A55" s="184">
        <v>26</v>
      </c>
      <c r="B55" s="252"/>
      <c r="C55" s="229"/>
      <c r="D55" s="216">
        <v>6060</v>
      </c>
      <c r="E55" s="262" t="s">
        <v>104</v>
      </c>
      <c r="F55" s="255">
        <v>8000</v>
      </c>
      <c r="G55" s="256">
        <v>0</v>
      </c>
    </row>
    <row r="56" spans="1:7" ht="29.25" customHeight="1">
      <c r="A56" s="184">
        <v>27</v>
      </c>
      <c r="B56" s="252"/>
      <c r="C56" s="229"/>
      <c r="D56" s="216">
        <v>6060</v>
      </c>
      <c r="E56" s="262" t="s">
        <v>105</v>
      </c>
      <c r="F56" s="255">
        <v>9000</v>
      </c>
      <c r="G56" s="256">
        <v>0</v>
      </c>
    </row>
    <row r="57" spans="1:7" ht="29.25" customHeight="1">
      <c r="A57" s="184">
        <v>28</v>
      </c>
      <c r="B57" s="252"/>
      <c r="C57" s="229"/>
      <c r="D57" s="216">
        <v>6060</v>
      </c>
      <c r="E57" s="262" t="s">
        <v>257</v>
      </c>
      <c r="F57" s="255">
        <v>4500</v>
      </c>
      <c r="G57" s="256"/>
    </row>
    <row r="58" spans="1:7" ht="30.75" customHeight="1">
      <c r="A58" s="184">
        <v>29</v>
      </c>
      <c r="B58" s="252"/>
      <c r="C58" s="261"/>
      <c r="D58" s="216">
        <v>6060</v>
      </c>
      <c r="E58" s="262" t="s">
        <v>106</v>
      </c>
      <c r="F58" s="255">
        <v>8000</v>
      </c>
      <c r="G58" s="256">
        <v>0</v>
      </c>
    </row>
    <row r="59" spans="1:7" ht="25.5" customHeight="1">
      <c r="A59" s="200"/>
      <c r="B59" s="252"/>
      <c r="C59" s="209">
        <v>80110</v>
      </c>
      <c r="D59" s="210"/>
      <c r="E59" s="211" t="s">
        <v>107</v>
      </c>
      <c r="F59" s="212">
        <f>F60</f>
        <v>1158000</v>
      </c>
      <c r="G59" s="213">
        <f>G60</f>
        <v>0</v>
      </c>
    </row>
    <row r="60" spans="1:7" ht="24" customHeight="1">
      <c r="A60" s="200">
        <v>30</v>
      </c>
      <c r="B60" s="252"/>
      <c r="C60" s="229"/>
      <c r="D60" s="267">
        <v>6050</v>
      </c>
      <c r="E60" s="236" t="s">
        <v>108</v>
      </c>
      <c r="F60" s="231">
        <f>1240000-82000</f>
        <v>1158000</v>
      </c>
      <c r="G60" s="232">
        <v>0</v>
      </c>
    </row>
    <row r="61" spans="1:7" ht="27" customHeight="1">
      <c r="A61" s="200"/>
      <c r="B61" s="252"/>
      <c r="C61" s="227">
        <v>80148</v>
      </c>
      <c r="D61" s="210"/>
      <c r="E61" s="211" t="s">
        <v>109</v>
      </c>
      <c r="F61" s="212">
        <f>SUM(F62:F65)</f>
        <v>21300</v>
      </c>
      <c r="G61" s="213">
        <f>SUM(G62:G65)</f>
        <v>0</v>
      </c>
    </row>
    <row r="62" spans="1:7" ht="22.5" customHeight="1">
      <c r="A62" s="200">
        <v>31</v>
      </c>
      <c r="B62" s="252"/>
      <c r="C62" s="227"/>
      <c r="D62" s="216">
        <v>6060</v>
      </c>
      <c r="E62" s="217" t="s">
        <v>110</v>
      </c>
      <c r="F62" s="231">
        <v>4300</v>
      </c>
      <c r="G62" s="232">
        <v>0</v>
      </c>
    </row>
    <row r="63" spans="1:7" ht="24" customHeight="1">
      <c r="A63" s="200">
        <v>32</v>
      </c>
      <c r="B63" s="252"/>
      <c r="C63" s="233"/>
      <c r="D63" s="216">
        <v>6060</v>
      </c>
      <c r="E63" s="217" t="s">
        <v>111</v>
      </c>
      <c r="F63" s="231">
        <v>7000</v>
      </c>
      <c r="G63" s="232">
        <v>0</v>
      </c>
    </row>
    <row r="64" spans="1:7" ht="21" customHeight="1">
      <c r="A64" s="200">
        <v>33</v>
      </c>
      <c r="B64" s="252"/>
      <c r="C64" s="229"/>
      <c r="D64" s="268">
        <v>6060</v>
      </c>
      <c r="E64" s="217" t="s">
        <v>112</v>
      </c>
      <c r="F64" s="231">
        <v>5500</v>
      </c>
      <c r="G64" s="232">
        <v>0</v>
      </c>
    </row>
    <row r="65" spans="1:7" ht="24.75" customHeight="1">
      <c r="A65" s="200">
        <v>34</v>
      </c>
      <c r="B65" s="252"/>
      <c r="C65" s="261"/>
      <c r="D65" s="268">
        <v>6060</v>
      </c>
      <c r="E65" s="217" t="s">
        <v>113</v>
      </c>
      <c r="F65" s="231">
        <v>4500</v>
      </c>
      <c r="G65" s="232">
        <v>0</v>
      </c>
    </row>
    <row r="66" spans="1:7" ht="29.25" customHeight="1">
      <c r="A66" s="200"/>
      <c r="B66" s="259">
        <v>853</v>
      </c>
      <c r="C66" s="261"/>
      <c r="D66" s="268"/>
      <c r="E66" s="224" t="s">
        <v>114</v>
      </c>
      <c r="F66" s="225">
        <f>F67</f>
        <v>251002</v>
      </c>
      <c r="G66" s="226">
        <f>G67</f>
        <v>0</v>
      </c>
    </row>
    <row r="67" spans="1:7" ht="29.25" customHeight="1">
      <c r="A67" s="258"/>
      <c r="B67" s="259"/>
      <c r="C67" s="228">
        <v>85395</v>
      </c>
      <c r="D67" s="269"/>
      <c r="E67" s="211" t="s">
        <v>115</v>
      </c>
      <c r="F67" s="212">
        <f>F68</f>
        <v>251002</v>
      </c>
      <c r="G67" s="213">
        <f>G68</f>
        <v>0</v>
      </c>
    </row>
    <row r="68" spans="1:7" ht="30" customHeight="1">
      <c r="A68" s="173">
        <v>35</v>
      </c>
      <c r="B68" s="270"/>
      <c r="C68" s="208"/>
      <c r="D68" s="200">
        <v>6010</v>
      </c>
      <c r="E68" s="236" t="s">
        <v>116</v>
      </c>
      <c r="F68" s="218">
        <f>250000+1002</f>
        <v>251002</v>
      </c>
      <c r="G68" s="219">
        <v>0</v>
      </c>
    </row>
    <row r="69" spans="1:7" ht="30" customHeight="1">
      <c r="A69" s="237"/>
      <c r="B69" s="201">
        <v>900</v>
      </c>
      <c r="C69" s="201"/>
      <c r="D69" s="202"/>
      <c r="E69" s="224" t="s">
        <v>117</v>
      </c>
      <c r="F69" s="225">
        <f>F70+F75+F73+F79</f>
        <v>26533173.299999997</v>
      </c>
      <c r="G69" s="226">
        <f>G70+G75+G73+G79</f>
        <v>6306787.12</v>
      </c>
    </row>
    <row r="70" spans="1:7" ht="27" customHeight="1">
      <c r="A70" s="237"/>
      <c r="B70" s="270"/>
      <c r="C70" s="233">
        <v>90002</v>
      </c>
      <c r="D70" s="235"/>
      <c r="E70" s="211" t="s">
        <v>118</v>
      </c>
      <c r="F70" s="212">
        <f>SUM(F71:F72)</f>
        <v>42000</v>
      </c>
      <c r="G70" s="213">
        <f>SUM(G71:G72)</f>
        <v>42000</v>
      </c>
    </row>
    <row r="71" spans="1:7" ht="21" customHeight="1">
      <c r="A71" s="613">
        <v>36</v>
      </c>
      <c r="B71" s="270"/>
      <c r="C71" s="259"/>
      <c r="D71" s="216">
        <v>6220</v>
      </c>
      <c r="E71" s="615" t="s">
        <v>119</v>
      </c>
      <c r="F71" s="272">
        <v>12000</v>
      </c>
      <c r="G71" s="273">
        <v>12000</v>
      </c>
    </row>
    <row r="72" spans="1:7" ht="18" customHeight="1">
      <c r="A72" s="614"/>
      <c r="B72" s="270"/>
      <c r="C72" s="274"/>
      <c r="D72" s="216">
        <v>6230</v>
      </c>
      <c r="E72" s="616"/>
      <c r="F72" s="272">
        <v>30000</v>
      </c>
      <c r="G72" s="273">
        <v>30000</v>
      </c>
    </row>
    <row r="73" spans="1:15" s="279" customFormat="1" ht="21.75" customHeight="1">
      <c r="A73" s="275"/>
      <c r="B73" s="233"/>
      <c r="C73" s="234">
        <v>90013</v>
      </c>
      <c r="D73" s="210"/>
      <c r="E73" s="276" t="s">
        <v>187</v>
      </c>
      <c r="F73" s="277">
        <f>F74</f>
        <v>58000</v>
      </c>
      <c r="G73" s="278">
        <f>G74</f>
        <v>0</v>
      </c>
      <c r="J73" s="280"/>
      <c r="K73" s="280"/>
      <c r="L73" s="280"/>
      <c r="M73" s="280"/>
      <c r="N73" s="280"/>
      <c r="O73" s="280"/>
    </row>
    <row r="74" spans="1:7" ht="36" customHeight="1">
      <c r="A74" s="184">
        <v>37</v>
      </c>
      <c r="B74" s="270"/>
      <c r="C74" s="270"/>
      <c r="D74" s="216">
        <v>6050</v>
      </c>
      <c r="E74" s="281" t="s">
        <v>120</v>
      </c>
      <c r="F74" s="272">
        <v>58000</v>
      </c>
      <c r="G74" s="273"/>
    </row>
    <row r="75" spans="1:7" ht="27.75" customHeight="1">
      <c r="A75" s="237"/>
      <c r="B75" s="270"/>
      <c r="C75" s="227">
        <v>90015</v>
      </c>
      <c r="D75" s="235"/>
      <c r="E75" s="211" t="s">
        <v>121</v>
      </c>
      <c r="F75" s="282">
        <f>F76+F77+F78</f>
        <v>22000</v>
      </c>
      <c r="G75" s="213">
        <f>G77</f>
        <v>0</v>
      </c>
    </row>
    <row r="76" spans="1:15" s="265" customFormat="1" ht="27.75" customHeight="1">
      <c r="A76" s="200">
        <v>38</v>
      </c>
      <c r="B76" s="252"/>
      <c r="C76" s="253"/>
      <c r="D76" s="216">
        <v>6050</v>
      </c>
      <c r="E76" s="217" t="s">
        <v>122</v>
      </c>
      <c r="F76" s="231">
        <v>10000</v>
      </c>
      <c r="G76" s="232">
        <v>0</v>
      </c>
      <c r="J76" s="266"/>
      <c r="K76" s="266"/>
      <c r="L76" s="266"/>
      <c r="M76" s="266"/>
      <c r="N76" s="266"/>
      <c r="O76" s="266"/>
    </row>
    <row r="77" spans="1:7" ht="33" customHeight="1">
      <c r="A77" s="200">
        <v>39</v>
      </c>
      <c r="B77" s="252"/>
      <c r="C77" s="270"/>
      <c r="D77" s="216">
        <v>6050</v>
      </c>
      <c r="E77" s="283" t="s">
        <v>123</v>
      </c>
      <c r="F77" s="272">
        <v>10000</v>
      </c>
      <c r="G77" s="273">
        <v>0</v>
      </c>
    </row>
    <row r="78" spans="1:7" ht="33" customHeight="1">
      <c r="A78" s="610"/>
      <c r="B78" s="252"/>
      <c r="C78" s="274"/>
      <c r="D78" s="606">
        <v>6050</v>
      </c>
      <c r="E78" s="607" t="s">
        <v>402</v>
      </c>
      <c r="F78" s="608">
        <v>2000</v>
      </c>
      <c r="G78" s="609"/>
    </row>
    <row r="79" spans="1:7" ht="26.25" customHeight="1">
      <c r="A79" s="200"/>
      <c r="B79" s="233"/>
      <c r="C79" s="209">
        <v>90095</v>
      </c>
      <c r="D79" s="235"/>
      <c r="E79" s="211" t="s">
        <v>78</v>
      </c>
      <c r="F79" s="212">
        <f>SUM(F80:F111)</f>
        <v>26411173.299999997</v>
      </c>
      <c r="G79" s="213">
        <f>SUM(G80:G111)</f>
        <v>6264787.12</v>
      </c>
    </row>
    <row r="80" spans="1:15" s="265" customFormat="1" ht="42.75" customHeight="1">
      <c r="A80" s="173">
        <v>40</v>
      </c>
      <c r="B80" s="284"/>
      <c r="C80" s="229"/>
      <c r="D80" s="216">
        <v>6010</v>
      </c>
      <c r="E80" s="217" t="s">
        <v>124</v>
      </c>
      <c r="F80" s="231">
        <v>20000</v>
      </c>
      <c r="G80" s="232">
        <v>20000</v>
      </c>
      <c r="J80" s="266"/>
      <c r="K80" s="266"/>
      <c r="L80" s="266"/>
      <c r="M80" s="266"/>
      <c r="N80" s="266"/>
      <c r="O80" s="266"/>
    </row>
    <row r="81" spans="1:15" s="265" customFormat="1" ht="42.75" customHeight="1">
      <c r="A81" s="173">
        <v>41</v>
      </c>
      <c r="B81" s="284"/>
      <c r="C81" s="229"/>
      <c r="D81" s="216">
        <v>6010</v>
      </c>
      <c r="E81" s="246" t="s">
        <v>125</v>
      </c>
      <c r="F81" s="231">
        <v>70000</v>
      </c>
      <c r="G81" s="232">
        <v>70000</v>
      </c>
      <c r="J81" s="266"/>
      <c r="K81" s="266"/>
      <c r="L81" s="266"/>
      <c r="M81" s="266"/>
      <c r="N81" s="266"/>
      <c r="O81" s="266"/>
    </row>
    <row r="82" spans="1:15" s="265" customFormat="1" ht="33.75" customHeight="1">
      <c r="A82" s="173">
        <v>42</v>
      </c>
      <c r="B82" s="284"/>
      <c r="C82" s="229"/>
      <c r="D82" s="258">
        <v>6010</v>
      </c>
      <c r="E82" s="217" t="s">
        <v>126</v>
      </c>
      <c r="F82" s="231">
        <v>3470000</v>
      </c>
      <c r="G82" s="232">
        <v>3470000</v>
      </c>
      <c r="J82" s="266"/>
      <c r="K82" s="266"/>
      <c r="L82" s="266"/>
      <c r="M82" s="266"/>
      <c r="N82" s="266"/>
      <c r="O82" s="266"/>
    </row>
    <row r="83" spans="1:15" s="265" customFormat="1" ht="36" customHeight="1">
      <c r="A83" s="173">
        <v>43</v>
      </c>
      <c r="B83" s="284"/>
      <c r="C83" s="229"/>
      <c r="D83" s="216">
        <v>6010</v>
      </c>
      <c r="E83" s="217" t="s">
        <v>127</v>
      </c>
      <c r="F83" s="231">
        <v>350000</v>
      </c>
      <c r="G83" s="232">
        <v>350000</v>
      </c>
      <c r="J83" s="266"/>
      <c r="K83" s="266"/>
      <c r="L83" s="266"/>
      <c r="M83" s="266"/>
      <c r="N83" s="266"/>
      <c r="O83" s="266"/>
    </row>
    <row r="84" spans="1:15" s="265" customFormat="1" ht="58.5" customHeight="1">
      <c r="A84" s="173">
        <v>44</v>
      </c>
      <c r="B84" s="284"/>
      <c r="C84" s="229"/>
      <c r="D84" s="216">
        <v>6010</v>
      </c>
      <c r="E84" s="285" t="s">
        <v>128</v>
      </c>
      <c r="F84" s="231">
        <v>10000</v>
      </c>
      <c r="G84" s="232">
        <v>5000</v>
      </c>
      <c r="I84" s="528"/>
      <c r="J84" s="286"/>
      <c r="K84" s="266"/>
      <c r="L84" s="266"/>
      <c r="M84" s="266"/>
      <c r="N84" s="266"/>
      <c r="O84" s="266"/>
    </row>
    <row r="85" spans="1:15" s="265" customFormat="1" ht="54.75" customHeight="1">
      <c r="A85" s="173">
        <v>45</v>
      </c>
      <c r="B85" s="284"/>
      <c r="C85" s="229"/>
      <c r="D85" s="216">
        <v>6010</v>
      </c>
      <c r="E85" s="285" t="s">
        <v>129</v>
      </c>
      <c r="F85" s="231">
        <v>16000</v>
      </c>
      <c r="G85" s="232">
        <v>16000</v>
      </c>
      <c r="I85" s="528"/>
      <c r="J85" s="266"/>
      <c r="K85" s="266"/>
      <c r="L85" s="266"/>
      <c r="M85" s="266"/>
      <c r="N85" s="266"/>
      <c r="O85" s="266"/>
    </row>
    <row r="86" spans="1:15" s="265" customFormat="1" ht="42.75" customHeight="1">
      <c r="A86" s="173">
        <v>46</v>
      </c>
      <c r="B86" s="284"/>
      <c r="C86" s="229"/>
      <c r="D86" s="216">
        <v>6010</v>
      </c>
      <c r="E86" s="285" t="s">
        <v>130</v>
      </c>
      <c r="F86" s="231">
        <v>18000</v>
      </c>
      <c r="G86" s="232">
        <v>18000</v>
      </c>
      <c r="I86" s="528"/>
      <c r="J86" s="266"/>
      <c r="K86" s="266"/>
      <c r="L86" s="266"/>
      <c r="M86" s="266"/>
      <c r="N86" s="266"/>
      <c r="O86" s="266"/>
    </row>
    <row r="87" spans="1:15" s="265" customFormat="1" ht="42.75" customHeight="1">
      <c r="A87" s="173">
        <v>47</v>
      </c>
      <c r="B87" s="284"/>
      <c r="C87" s="229"/>
      <c r="D87" s="216">
        <v>6010</v>
      </c>
      <c r="E87" s="285" t="s">
        <v>131</v>
      </c>
      <c r="F87" s="231">
        <v>36000</v>
      </c>
      <c r="G87" s="232">
        <v>30000</v>
      </c>
      <c r="I87" s="528"/>
      <c r="J87" s="266"/>
      <c r="K87" s="266"/>
      <c r="L87" s="266"/>
      <c r="M87" s="266"/>
      <c r="N87" s="266"/>
      <c r="O87" s="266"/>
    </row>
    <row r="88" spans="1:15" s="265" customFormat="1" ht="42.75" customHeight="1">
      <c r="A88" s="173">
        <v>48</v>
      </c>
      <c r="B88" s="284"/>
      <c r="C88" s="229"/>
      <c r="D88" s="216">
        <v>6010</v>
      </c>
      <c r="E88" s="285" t="s">
        <v>132</v>
      </c>
      <c r="F88" s="231">
        <v>30000</v>
      </c>
      <c r="G88" s="232"/>
      <c r="I88" s="528"/>
      <c r="J88" s="266"/>
      <c r="K88" s="266"/>
      <c r="L88" s="266"/>
      <c r="M88" s="266"/>
      <c r="N88" s="266"/>
      <c r="O88" s="266"/>
    </row>
    <row r="89" spans="1:15" s="265" customFormat="1" ht="42.75" customHeight="1">
      <c r="A89" s="173">
        <v>49</v>
      </c>
      <c r="B89" s="284"/>
      <c r="C89" s="229"/>
      <c r="D89" s="216">
        <v>6010</v>
      </c>
      <c r="E89" s="285" t="s">
        <v>133</v>
      </c>
      <c r="F89" s="231">
        <v>70000</v>
      </c>
      <c r="G89" s="232"/>
      <c r="I89" s="528"/>
      <c r="J89" s="266"/>
      <c r="K89" s="266"/>
      <c r="L89" s="266"/>
      <c r="M89" s="266"/>
      <c r="N89" s="266"/>
      <c r="O89" s="266"/>
    </row>
    <row r="90" spans="1:15" s="265" customFormat="1" ht="42.75" customHeight="1">
      <c r="A90" s="173">
        <v>50</v>
      </c>
      <c r="B90" s="284"/>
      <c r="C90" s="229"/>
      <c r="D90" s="216">
        <v>6010</v>
      </c>
      <c r="E90" s="285" t="s">
        <v>134</v>
      </c>
      <c r="F90" s="231">
        <v>40000</v>
      </c>
      <c r="G90" s="232"/>
      <c r="I90" s="528"/>
      <c r="J90" s="266"/>
      <c r="K90" s="266"/>
      <c r="L90" s="266"/>
      <c r="M90" s="266"/>
      <c r="N90" s="266"/>
      <c r="O90" s="266"/>
    </row>
    <row r="91" spans="1:15" s="265" customFormat="1" ht="38.25" customHeight="1">
      <c r="A91" s="173">
        <v>51</v>
      </c>
      <c r="B91" s="284"/>
      <c r="C91" s="229"/>
      <c r="D91" s="216">
        <v>6010</v>
      </c>
      <c r="E91" s="285" t="s">
        <v>135</v>
      </c>
      <c r="F91" s="231">
        <v>10000</v>
      </c>
      <c r="G91" s="232"/>
      <c r="I91" s="528"/>
      <c r="J91" s="266"/>
      <c r="K91" s="266"/>
      <c r="L91" s="266"/>
      <c r="M91" s="266"/>
      <c r="N91" s="266"/>
      <c r="O91" s="266"/>
    </row>
    <row r="92" spans="1:15" s="265" customFormat="1" ht="36.75" customHeight="1">
      <c r="A92" s="173">
        <v>52</v>
      </c>
      <c r="B92" s="284"/>
      <c r="C92" s="229"/>
      <c r="D92" s="216">
        <v>6010</v>
      </c>
      <c r="E92" s="285" t="s">
        <v>136</v>
      </c>
      <c r="F92" s="231">
        <v>30000</v>
      </c>
      <c r="G92" s="232">
        <v>30000</v>
      </c>
      <c r="I92" s="528"/>
      <c r="J92" s="266"/>
      <c r="K92" s="266"/>
      <c r="L92" s="266"/>
      <c r="M92" s="266"/>
      <c r="N92" s="266"/>
      <c r="O92" s="266"/>
    </row>
    <row r="93" spans="1:15" s="265" customFormat="1" ht="36.75" customHeight="1">
      <c r="A93" s="173">
        <v>53</v>
      </c>
      <c r="B93" s="284"/>
      <c r="C93" s="229"/>
      <c r="D93" s="216">
        <v>6010</v>
      </c>
      <c r="E93" s="289" t="s">
        <v>188</v>
      </c>
      <c r="F93" s="231">
        <v>10000</v>
      </c>
      <c r="G93" s="232">
        <v>3500</v>
      </c>
      <c r="I93" s="528"/>
      <c r="J93" s="266"/>
      <c r="K93" s="266"/>
      <c r="L93" s="266"/>
      <c r="M93" s="266"/>
      <c r="N93" s="266"/>
      <c r="O93" s="266"/>
    </row>
    <row r="94" spans="1:15" s="265" customFormat="1" ht="36.75" customHeight="1">
      <c r="A94" s="173">
        <v>54</v>
      </c>
      <c r="B94" s="284"/>
      <c r="C94" s="229"/>
      <c r="D94" s="216">
        <v>6010</v>
      </c>
      <c r="E94" s="289" t="s">
        <v>189</v>
      </c>
      <c r="F94" s="231">
        <v>170880</v>
      </c>
      <c r="G94" s="232">
        <v>163300</v>
      </c>
      <c r="I94" s="528"/>
      <c r="J94" s="266"/>
      <c r="K94" s="266"/>
      <c r="L94" s="266"/>
      <c r="M94" s="266"/>
      <c r="N94" s="266"/>
      <c r="O94" s="266"/>
    </row>
    <row r="95" spans="1:15" s="265" customFormat="1" ht="37.5" customHeight="1">
      <c r="A95" s="173">
        <v>55</v>
      </c>
      <c r="B95" s="284"/>
      <c r="C95" s="229"/>
      <c r="D95" s="216">
        <v>6050</v>
      </c>
      <c r="E95" s="217" t="s">
        <v>137</v>
      </c>
      <c r="F95" s="231">
        <f>471500-2700+3060+8979</f>
        <v>480839</v>
      </c>
      <c r="G95" s="232">
        <f>471500-2700</f>
        <v>468800</v>
      </c>
      <c r="J95" s="266"/>
      <c r="K95" s="266"/>
      <c r="L95" s="266"/>
      <c r="M95" s="266"/>
      <c r="N95" s="266"/>
      <c r="O95" s="266"/>
    </row>
    <row r="96" spans="1:15" s="265" customFormat="1" ht="49.5" customHeight="1">
      <c r="A96" s="173">
        <v>56</v>
      </c>
      <c r="B96" s="284"/>
      <c r="C96" s="229"/>
      <c r="D96" s="216">
        <v>6050</v>
      </c>
      <c r="E96" s="217" t="s">
        <v>138</v>
      </c>
      <c r="F96" s="231">
        <f>130000-6700-50000</f>
        <v>73300</v>
      </c>
      <c r="G96" s="232">
        <v>0</v>
      </c>
      <c r="J96" s="266"/>
      <c r="K96" s="266"/>
      <c r="L96" s="266"/>
      <c r="M96" s="266"/>
      <c r="N96" s="266"/>
      <c r="O96" s="266"/>
    </row>
    <row r="97" spans="1:15" s="265" customFormat="1" ht="41.25" customHeight="1">
      <c r="A97" s="173">
        <v>57</v>
      </c>
      <c r="B97" s="284"/>
      <c r="C97" s="229"/>
      <c r="D97" s="216">
        <v>6050</v>
      </c>
      <c r="E97" s="217" t="s">
        <v>139</v>
      </c>
      <c r="F97" s="231">
        <v>47000</v>
      </c>
      <c r="G97" s="232">
        <v>47000</v>
      </c>
      <c r="J97" s="286"/>
      <c r="K97" s="286"/>
      <c r="L97" s="286"/>
      <c r="M97" s="266"/>
      <c r="N97" s="266"/>
      <c r="O97" s="266"/>
    </row>
    <row r="98" spans="1:12" ht="30.75" customHeight="1">
      <c r="A98" s="173">
        <v>58</v>
      </c>
      <c r="B98" s="287"/>
      <c r="C98" s="233"/>
      <c r="D98" s="216">
        <v>6050</v>
      </c>
      <c r="E98" s="217" t="s">
        <v>140</v>
      </c>
      <c r="F98" s="231">
        <f>1825000-8300+18450</f>
        <v>1835150</v>
      </c>
      <c r="G98" s="232">
        <v>0</v>
      </c>
      <c r="J98" s="288"/>
      <c r="K98" s="288"/>
      <c r="L98" s="288"/>
    </row>
    <row r="99" spans="1:12" ht="37.5" customHeight="1">
      <c r="A99" s="173">
        <v>59</v>
      </c>
      <c r="B99" s="287"/>
      <c r="C99" s="233"/>
      <c r="D99" s="216">
        <v>6050</v>
      </c>
      <c r="E99" s="217" t="s">
        <v>141</v>
      </c>
      <c r="F99" s="231">
        <v>200000</v>
      </c>
      <c r="G99" s="232">
        <v>0</v>
      </c>
      <c r="J99" s="288"/>
      <c r="K99" s="288"/>
      <c r="L99" s="288"/>
    </row>
    <row r="100" spans="1:12" ht="34.5" customHeight="1">
      <c r="A100" s="173">
        <v>60</v>
      </c>
      <c r="B100" s="287"/>
      <c r="C100" s="233"/>
      <c r="D100" s="216">
        <v>6050</v>
      </c>
      <c r="E100" s="217" t="s">
        <v>142</v>
      </c>
      <c r="F100" s="231">
        <v>35000</v>
      </c>
      <c r="G100" s="232">
        <v>35000</v>
      </c>
      <c r="J100" s="288"/>
      <c r="K100" s="288"/>
      <c r="L100" s="288"/>
    </row>
    <row r="101" spans="1:12" ht="28.5" customHeight="1">
      <c r="A101" s="173">
        <v>61</v>
      </c>
      <c r="B101" s="287"/>
      <c r="C101" s="233"/>
      <c r="D101" s="216">
        <v>6050</v>
      </c>
      <c r="E101" s="217" t="s">
        <v>143</v>
      </c>
      <c r="F101" s="231">
        <f>78800-7515+7515</f>
        <v>78800</v>
      </c>
      <c r="G101" s="232"/>
      <c r="J101" s="288"/>
      <c r="K101" s="288"/>
      <c r="L101" s="288"/>
    </row>
    <row r="102" spans="1:12" ht="34.5" customHeight="1">
      <c r="A102" s="173">
        <v>62</v>
      </c>
      <c r="B102" s="287"/>
      <c r="C102" s="233"/>
      <c r="D102" s="216">
        <v>6050</v>
      </c>
      <c r="E102" s="217" t="s">
        <v>144</v>
      </c>
      <c r="F102" s="231">
        <v>15500</v>
      </c>
      <c r="G102" s="232"/>
      <c r="J102" s="288"/>
      <c r="K102" s="288"/>
      <c r="L102" s="288"/>
    </row>
    <row r="103" spans="1:10" ht="29.25" customHeight="1">
      <c r="A103" s="173">
        <v>63</v>
      </c>
      <c r="B103" s="287"/>
      <c r="C103" s="233"/>
      <c r="D103" s="216">
        <v>6050</v>
      </c>
      <c r="E103" s="217" t="s">
        <v>145</v>
      </c>
      <c r="F103" s="231">
        <v>29999</v>
      </c>
      <c r="G103" s="213">
        <v>0</v>
      </c>
      <c r="J103" s="288"/>
    </row>
    <row r="104" spans="1:10" ht="29.25" customHeight="1">
      <c r="A104" s="173">
        <v>64</v>
      </c>
      <c r="B104" s="287"/>
      <c r="C104" s="233"/>
      <c r="D104" s="216">
        <v>6050</v>
      </c>
      <c r="E104" s="289" t="s">
        <v>54</v>
      </c>
      <c r="F104" s="231">
        <v>200000</v>
      </c>
      <c r="G104" s="232">
        <v>156000</v>
      </c>
      <c r="I104" s="291"/>
      <c r="J104" s="288"/>
    </row>
    <row r="105" spans="1:10" ht="45.75" customHeight="1">
      <c r="A105" s="173">
        <v>65</v>
      </c>
      <c r="B105" s="287"/>
      <c r="C105" s="233"/>
      <c r="D105" s="216">
        <v>6050</v>
      </c>
      <c r="E105" s="289" t="s">
        <v>146</v>
      </c>
      <c r="F105" s="231">
        <f>20000-5200</f>
        <v>14800</v>
      </c>
      <c r="G105" s="232"/>
      <c r="I105" s="291"/>
      <c r="J105" s="288"/>
    </row>
    <row r="106" spans="1:15" s="41" customFormat="1" ht="29.25" customHeight="1">
      <c r="A106" s="173">
        <v>66</v>
      </c>
      <c r="B106" s="287"/>
      <c r="C106" s="233"/>
      <c r="D106" s="216">
        <v>6050</v>
      </c>
      <c r="E106" s="531" t="s">
        <v>314</v>
      </c>
      <c r="F106" s="231">
        <v>100000</v>
      </c>
      <c r="G106" s="232"/>
      <c r="I106" s="526"/>
      <c r="J106" s="323"/>
      <c r="K106" s="324"/>
      <c r="L106" s="324"/>
      <c r="M106" s="324"/>
      <c r="N106" s="324"/>
      <c r="O106" s="324"/>
    </row>
    <row r="107" spans="1:9" ht="66" customHeight="1">
      <c r="A107" s="173">
        <v>67</v>
      </c>
      <c r="B107" s="287"/>
      <c r="C107" s="233"/>
      <c r="D107" s="216">
        <v>6050</v>
      </c>
      <c r="E107" s="271" t="s">
        <v>147</v>
      </c>
      <c r="F107" s="272">
        <f>360000-9700</f>
        <v>350300</v>
      </c>
      <c r="G107" s="273">
        <v>0</v>
      </c>
      <c r="I107" s="206"/>
    </row>
    <row r="108" spans="1:10" ht="25.5" customHeight="1">
      <c r="A108" s="613">
        <v>68</v>
      </c>
      <c r="B108" s="287"/>
      <c r="C108" s="233"/>
      <c r="D108" s="216">
        <v>6050</v>
      </c>
      <c r="E108" s="619" t="s">
        <v>53</v>
      </c>
      <c r="F108" s="290">
        <f>5350.5+130000</f>
        <v>135350.5</v>
      </c>
      <c r="G108" s="273"/>
      <c r="J108" s="288"/>
    </row>
    <row r="109" spans="1:9" ht="23.25" customHeight="1">
      <c r="A109" s="617"/>
      <c r="B109" s="287"/>
      <c r="C109" s="233"/>
      <c r="D109" s="216">
        <v>6057</v>
      </c>
      <c r="E109" s="620"/>
      <c r="F109" s="247">
        <f>10913694.17+1463846.37</f>
        <v>12377540.54</v>
      </c>
      <c r="G109" s="232">
        <v>0</v>
      </c>
      <c r="H109" s="291">
        <f>F109+F110</f>
        <v>17964254.799999997</v>
      </c>
      <c r="I109" s="291"/>
    </row>
    <row r="110" spans="1:9" ht="20.25" customHeight="1">
      <c r="A110" s="618"/>
      <c r="B110" s="287"/>
      <c r="C110" s="233"/>
      <c r="D110" s="216">
        <v>6059</v>
      </c>
      <c r="E110" s="616"/>
      <c r="F110" s="247">
        <f>882187.12+4704527.14</f>
        <v>5586714.26</v>
      </c>
      <c r="G110" s="232">
        <v>882187.12</v>
      </c>
      <c r="I110" s="291"/>
    </row>
    <row r="111" spans="1:7" ht="30.75" customHeight="1">
      <c r="A111" s="200">
        <v>69</v>
      </c>
      <c r="B111" s="287"/>
      <c r="C111" s="233"/>
      <c r="D111" s="216">
        <v>6230</v>
      </c>
      <c r="E111" s="292" t="s">
        <v>148</v>
      </c>
      <c r="F111" s="272">
        <v>500000</v>
      </c>
      <c r="G111" s="273">
        <v>500000</v>
      </c>
    </row>
    <row r="112" spans="1:15" s="296" customFormat="1" ht="29.25" customHeight="1">
      <c r="A112" s="237"/>
      <c r="B112" s="293">
        <v>921</v>
      </c>
      <c r="C112" s="293"/>
      <c r="D112" s="237"/>
      <c r="E112" s="294" t="s">
        <v>149</v>
      </c>
      <c r="F112" s="295">
        <f>F113+F115</f>
        <v>860000</v>
      </c>
      <c r="G112" s="330">
        <f>G113+G115</f>
        <v>450000</v>
      </c>
      <c r="J112" s="297"/>
      <c r="K112" s="297"/>
      <c r="L112" s="297"/>
      <c r="M112" s="297"/>
      <c r="N112" s="297"/>
      <c r="O112" s="297"/>
    </row>
    <row r="113" spans="1:15" s="279" customFormat="1" ht="29.25" customHeight="1">
      <c r="A113" s="298" t="s">
        <v>3</v>
      </c>
      <c r="B113" s="299"/>
      <c r="C113" s="300">
        <v>92109</v>
      </c>
      <c r="D113" s="301"/>
      <c r="E113" s="302" t="s">
        <v>150</v>
      </c>
      <c r="F113" s="303">
        <f>F114</f>
        <v>854000</v>
      </c>
      <c r="G113" s="304">
        <f>G114</f>
        <v>450000</v>
      </c>
      <c r="J113" s="280"/>
      <c r="K113" s="280"/>
      <c r="L113" s="280"/>
      <c r="M113" s="280"/>
      <c r="N113" s="280"/>
      <c r="O113" s="280"/>
    </row>
    <row r="114" spans="1:7" ht="34.5" customHeight="1">
      <c r="A114" s="173">
        <v>70</v>
      </c>
      <c r="B114" s="305"/>
      <c r="C114" s="306"/>
      <c r="D114" s="267">
        <v>6050</v>
      </c>
      <c r="E114" s="283" t="s">
        <v>151</v>
      </c>
      <c r="F114" s="272">
        <f>850000+30000-26000</f>
        <v>854000</v>
      </c>
      <c r="G114" s="273">
        <v>450000</v>
      </c>
    </row>
    <row r="115" spans="1:7" ht="21.75" customHeight="1">
      <c r="A115" s="173"/>
      <c r="B115" s="305"/>
      <c r="C115" s="307">
        <v>92195</v>
      </c>
      <c r="D115" s="267"/>
      <c r="E115" s="308" t="s">
        <v>78</v>
      </c>
      <c r="F115" s="272">
        <f>F116</f>
        <v>6000</v>
      </c>
      <c r="G115" s="273">
        <f>G116</f>
        <v>0</v>
      </c>
    </row>
    <row r="116" spans="1:7" ht="28.5" customHeight="1">
      <c r="A116" s="173">
        <v>71</v>
      </c>
      <c r="B116" s="305"/>
      <c r="C116" s="306"/>
      <c r="D116" s="267">
        <v>6050</v>
      </c>
      <c r="E116" s="283" t="s">
        <v>152</v>
      </c>
      <c r="F116" s="272">
        <v>6000</v>
      </c>
      <c r="G116" s="273"/>
    </row>
    <row r="117" spans="1:7" ht="30" customHeight="1">
      <c r="A117" s="173"/>
      <c r="B117" s="293">
        <v>926</v>
      </c>
      <c r="C117" s="201"/>
      <c r="D117" s="237"/>
      <c r="E117" s="309" t="s">
        <v>153</v>
      </c>
      <c r="F117" s="310">
        <f>F118</f>
        <v>15000</v>
      </c>
      <c r="G117" s="273"/>
    </row>
    <row r="118" spans="1:15" s="279" customFormat="1" ht="27.75" customHeight="1">
      <c r="A118" s="275"/>
      <c r="B118" s="361"/>
      <c r="C118" s="250">
        <v>92604</v>
      </c>
      <c r="D118" s="362"/>
      <c r="E118" s="363" t="s">
        <v>190</v>
      </c>
      <c r="F118" s="277">
        <f>F119</f>
        <v>15000</v>
      </c>
      <c r="G118" s="278"/>
      <c r="J118" s="280"/>
      <c r="K118" s="280"/>
      <c r="L118" s="280"/>
      <c r="M118" s="280"/>
      <c r="N118" s="280"/>
      <c r="O118" s="280"/>
    </row>
    <row r="119" spans="1:7" ht="31.5" customHeight="1">
      <c r="A119" s="184">
        <v>72</v>
      </c>
      <c r="B119" s="311"/>
      <c r="C119" s="215"/>
      <c r="D119" s="200">
        <v>6060</v>
      </c>
      <c r="E119" s="364" t="s">
        <v>191</v>
      </c>
      <c r="F119" s="272">
        <v>15000</v>
      </c>
      <c r="G119" s="273"/>
    </row>
    <row r="120" spans="1:10" ht="30" customHeight="1">
      <c r="A120" s="184"/>
      <c r="B120" s="313" t="s">
        <v>154</v>
      </c>
      <c r="C120" s="314"/>
      <c r="D120" s="258"/>
      <c r="E120" s="315"/>
      <c r="F120" s="204">
        <f>F121+F130+F134+F137+F142+F145+F156+F159</f>
        <v>15813176.780000001</v>
      </c>
      <c r="G120" s="205">
        <f>G121+G130+G134+G156+G159</f>
        <v>498009.64</v>
      </c>
      <c r="J120" s="191"/>
    </row>
    <row r="121" spans="1:10" ht="26.25" customHeight="1">
      <c r="A121" s="237"/>
      <c r="B121" s="259">
        <v>600</v>
      </c>
      <c r="C121" s="201"/>
      <c r="D121" s="202"/>
      <c r="E121" s="224" t="s">
        <v>69</v>
      </c>
      <c r="F121" s="225">
        <f>F122+F124</f>
        <v>14360705.280000001</v>
      </c>
      <c r="G121" s="226">
        <f>G124</f>
        <v>495309.64</v>
      </c>
      <c r="J121" s="207"/>
    </row>
    <row r="122" spans="1:15" s="279" customFormat="1" ht="26.25" customHeight="1">
      <c r="A122" s="316"/>
      <c r="B122" s="317"/>
      <c r="C122" s="234">
        <v>60013</v>
      </c>
      <c r="D122" s="210"/>
      <c r="E122" s="211" t="s">
        <v>155</v>
      </c>
      <c r="F122" s="212">
        <f>F123</f>
        <v>250000</v>
      </c>
      <c r="G122" s="318"/>
      <c r="J122" s="319"/>
      <c r="K122" s="280"/>
      <c r="L122" s="280"/>
      <c r="M122" s="280"/>
      <c r="N122" s="280"/>
      <c r="O122" s="280"/>
    </row>
    <row r="123" spans="1:10" ht="69" customHeight="1">
      <c r="A123" s="200">
        <v>73</v>
      </c>
      <c r="B123" s="259"/>
      <c r="C123" s="201"/>
      <c r="D123" s="200">
        <v>6300</v>
      </c>
      <c r="E123" s="320" t="s">
        <v>156</v>
      </c>
      <c r="F123" s="272">
        <f>95000+155000</f>
        <v>250000</v>
      </c>
      <c r="G123" s="273"/>
      <c r="J123" s="207"/>
    </row>
    <row r="124" spans="1:10" ht="27" customHeight="1">
      <c r="A124" s="200"/>
      <c r="B124" s="227"/>
      <c r="C124" s="234">
        <v>60015</v>
      </c>
      <c r="D124" s="210"/>
      <c r="E124" s="211" t="s">
        <v>157</v>
      </c>
      <c r="F124" s="212">
        <f>SUM(F125:F129)</f>
        <v>14110705.280000001</v>
      </c>
      <c r="G124" s="213">
        <f>SUM(G125:G129)</f>
        <v>495309.64</v>
      </c>
      <c r="J124" s="288"/>
    </row>
    <row r="125" spans="1:15" s="41" customFormat="1" ht="30.75" customHeight="1">
      <c r="A125" s="200">
        <v>74</v>
      </c>
      <c r="B125" s="321"/>
      <c r="C125" s="229"/>
      <c r="D125" s="216">
        <v>6050</v>
      </c>
      <c r="E125" s="246" t="s">
        <v>158</v>
      </c>
      <c r="F125" s="322">
        <f>9655000-155000+3906793.48</f>
        <v>13406793.48</v>
      </c>
      <c r="G125" s="273">
        <v>473012.76</v>
      </c>
      <c r="J125" s="323"/>
      <c r="K125" s="324"/>
      <c r="L125" s="324"/>
      <c r="M125" s="324"/>
      <c r="N125" s="324"/>
      <c r="O125" s="324"/>
    </row>
    <row r="126" spans="1:15" s="41" customFormat="1" ht="28.5" customHeight="1">
      <c r="A126" s="200">
        <v>75</v>
      </c>
      <c r="B126" s="321"/>
      <c r="C126" s="229"/>
      <c r="D126" s="216">
        <v>6050</v>
      </c>
      <c r="E126" s="246" t="s">
        <v>159</v>
      </c>
      <c r="F126" s="272">
        <f>400000-3500</f>
        <v>396500</v>
      </c>
      <c r="G126" s="273">
        <f>22305.88-9</f>
        <v>22296.88</v>
      </c>
      <c r="J126" s="323"/>
      <c r="K126" s="324"/>
      <c r="L126" s="324"/>
      <c r="M126" s="324"/>
      <c r="N126" s="324"/>
      <c r="O126" s="324"/>
    </row>
    <row r="127" spans="1:15" s="41" customFormat="1" ht="33" customHeight="1">
      <c r="A127" s="200">
        <v>76</v>
      </c>
      <c r="B127" s="321"/>
      <c r="C127" s="229"/>
      <c r="D127" s="216">
        <v>6050</v>
      </c>
      <c r="E127" s="246" t="s">
        <v>160</v>
      </c>
      <c r="F127" s="272">
        <v>36000</v>
      </c>
      <c r="G127" s="273"/>
      <c r="J127" s="323"/>
      <c r="K127" s="324"/>
      <c r="L127" s="324"/>
      <c r="M127" s="324"/>
      <c r="N127" s="324"/>
      <c r="O127" s="324"/>
    </row>
    <row r="128" spans="1:15" s="41" customFormat="1" ht="33" customHeight="1">
      <c r="A128" s="200">
        <v>77</v>
      </c>
      <c r="B128" s="321"/>
      <c r="C128" s="229"/>
      <c r="D128" s="216">
        <v>6050</v>
      </c>
      <c r="E128" s="217" t="s">
        <v>161</v>
      </c>
      <c r="F128" s="272">
        <v>60712.8</v>
      </c>
      <c r="G128" s="273"/>
      <c r="J128" s="323"/>
      <c r="K128" s="324"/>
      <c r="L128" s="324"/>
      <c r="M128" s="324"/>
      <c r="N128" s="324"/>
      <c r="O128" s="324"/>
    </row>
    <row r="129" spans="1:15" s="41" customFormat="1" ht="54.75" customHeight="1">
      <c r="A129" s="200">
        <v>78</v>
      </c>
      <c r="B129" s="321"/>
      <c r="C129" s="229"/>
      <c r="D129" s="200">
        <v>6050</v>
      </c>
      <c r="E129" s="325" t="s">
        <v>162</v>
      </c>
      <c r="F129" s="272">
        <f>400000-189301</f>
        <v>210699</v>
      </c>
      <c r="G129" s="273"/>
      <c r="J129" s="323"/>
      <c r="K129" s="324"/>
      <c r="L129" s="326"/>
      <c r="M129" s="324"/>
      <c r="N129" s="324"/>
      <c r="O129" s="324"/>
    </row>
    <row r="130" spans="1:15" s="331" customFormat="1" ht="25.5" customHeight="1">
      <c r="A130" s="237"/>
      <c r="B130" s="327">
        <v>630</v>
      </c>
      <c r="C130" s="201"/>
      <c r="D130" s="328"/>
      <c r="E130" s="329" t="s">
        <v>163</v>
      </c>
      <c r="F130" s="295">
        <f>F131</f>
        <v>706810</v>
      </c>
      <c r="G130" s="330">
        <f>G131</f>
        <v>2700</v>
      </c>
      <c r="J130" s="332"/>
      <c r="K130" s="333"/>
      <c r="L130" s="333"/>
      <c r="M130" s="333"/>
      <c r="N130" s="333"/>
      <c r="O130" s="333"/>
    </row>
    <row r="131" spans="1:15" s="335" customFormat="1" ht="21" customHeight="1">
      <c r="A131" s="200"/>
      <c r="B131" s="245"/>
      <c r="C131" s="234">
        <v>63095</v>
      </c>
      <c r="D131" s="334"/>
      <c r="E131" s="308" t="s">
        <v>78</v>
      </c>
      <c r="F131" s="303">
        <f>SUM(F132:F133)</f>
        <v>706810</v>
      </c>
      <c r="G131" s="304">
        <f>SUM(G132:G133)</f>
        <v>2700</v>
      </c>
      <c r="J131" s="336"/>
      <c r="K131" s="337"/>
      <c r="L131" s="337"/>
      <c r="M131" s="337"/>
      <c r="N131" s="337"/>
      <c r="O131" s="337"/>
    </row>
    <row r="132" spans="1:15" s="341" customFormat="1" ht="21" customHeight="1">
      <c r="A132" s="200">
        <v>79</v>
      </c>
      <c r="B132" s="321"/>
      <c r="C132" s="229"/>
      <c r="D132" s="338">
        <v>6050</v>
      </c>
      <c r="E132" s="246" t="s">
        <v>192</v>
      </c>
      <c r="F132" s="339">
        <v>24000</v>
      </c>
      <c r="G132" s="340"/>
      <c r="J132" s="342"/>
      <c r="K132" s="343"/>
      <c r="L132" s="343"/>
      <c r="M132" s="343"/>
      <c r="N132" s="343"/>
      <c r="O132" s="343"/>
    </row>
    <row r="133" spans="1:15" s="335" customFormat="1" ht="31.5" customHeight="1">
      <c r="A133" s="200">
        <v>80</v>
      </c>
      <c r="B133" s="245"/>
      <c r="C133" s="233"/>
      <c r="D133" s="216">
        <v>6050</v>
      </c>
      <c r="E133" s="246" t="s">
        <v>164</v>
      </c>
      <c r="F133" s="272">
        <f>680000+100+2700+10</f>
        <v>682810</v>
      </c>
      <c r="G133" s="273">
        <v>2700</v>
      </c>
      <c r="J133" s="336"/>
      <c r="K133" s="337"/>
      <c r="L133" s="337"/>
      <c r="M133" s="337"/>
      <c r="N133" s="337"/>
      <c r="O133" s="337"/>
    </row>
    <row r="134" spans="1:15" s="335" customFormat="1" ht="25.5" customHeight="1">
      <c r="A134" s="200"/>
      <c r="B134" s="327">
        <v>710</v>
      </c>
      <c r="C134" s="201"/>
      <c r="D134" s="328"/>
      <c r="E134" s="329" t="s">
        <v>165</v>
      </c>
      <c r="F134" s="295">
        <f>F135</f>
        <v>20000</v>
      </c>
      <c r="G134" s="330">
        <f>G135</f>
        <v>0</v>
      </c>
      <c r="J134" s="336"/>
      <c r="K134" s="337"/>
      <c r="L134" s="337"/>
      <c r="M134" s="337"/>
      <c r="N134" s="337"/>
      <c r="O134" s="337"/>
    </row>
    <row r="135" spans="1:15" s="335" customFormat="1" ht="27" customHeight="1">
      <c r="A135" s="200"/>
      <c r="B135" s="245"/>
      <c r="C135" s="234">
        <v>71012</v>
      </c>
      <c r="D135" s="334"/>
      <c r="E135" s="308" t="s">
        <v>166</v>
      </c>
      <c r="F135" s="303">
        <f>F136</f>
        <v>20000</v>
      </c>
      <c r="G135" s="304">
        <f>G136</f>
        <v>0</v>
      </c>
      <c r="J135" s="337"/>
      <c r="K135" s="337"/>
      <c r="L135" s="337"/>
      <c r="M135" s="337"/>
      <c r="N135" s="337"/>
      <c r="O135" s="337"/>
    </row>
    <row r="136" spans="1:15" s="335" customFormat="1" ht="24.75" customHeight="1">
      <c r="A136" s="200">
        <v>81</v>
      </c>
      <c r="B136" s="321"/>
      <c r="C136" s="229"/>
      <c r="D136" s="216">
        <v>6060</v>
      </c>
      <c r="E136" s="246" t="s">
        <v>167</v>
      </c>
      <c r="F136" s="272">
        <v>20000</v>
      </c>
      <c r="G136" s="273">
        <v>0</v>
      </c>
      <c r="J136" s="336"/>
      <c r="K136" s="337"/>
      <c r="L136" s="337"/>
      <c r="M136" s="337"/>
      <c r="N136" s="337"/>
      <c r="O136" s="337"/>
    </row>
    <row r="137" spans="1:15" s="335" customFormat="1" ht="33.75" customHeight="1">
      <c r="A137" s="200"/>
      <c r="B137" s="201">
        <v>754</v>
      </c>
      <c r="C137" s="201"/>
      <c r="D137" s="237"/>
      <c r="E137" s="263" t="s">
        <v>85</v>
      </c>
      <c r="F137" s="225">
        <f>F138+F140</f>
        <v>543000</v>
      </c>
      <c r="G137" s="226">
        <f>G138+G140</f>
        <v>0</v>
      </c>
      <c r="J137" s="337"/>
      <c r="K137" s="337"/>
      <c r="L137" s="337"/>
      <c r="M137" s="337"/>
      <c r="N137" s="337"/>
      <c r="O137" s="337"/>
    </row>
    <row r="138" spans="1:15" s="335" customFormat="1" ht="33.75" customHeight="1">
      <c r="A138" s="200"/>
      <c r="B138" s="229"/>
      <c r="C138" s="344">
        <v>75405</v>
      </c>
      <c r="D138" s="345"/>
      <c r="E138" s="262" t="s">
        <v>168</v>
      </c>
      <c r="F138" s="231">
        <f>F139</f>
        <v>63000</v>
      </c>
      <c r="G138" s="232">
        <f>G139</f>
        <v>0</v>
      </c>
      <c r="J138" s="337"/>
      <c r="K138" s="337"/>
      <c r="L138" s="337"/>
      <c r="M138" s="337"/>
      <c r="N138" s="337"/>
      <c r="O138" s="337"/>
    </row>
    <row r="139" spans="1:15" s="335" customFormat="1" ht="33.75" customHeight="1">
      <c r="A139" s="200">
        <v>82</v>
      </c>
      <c r="B139" s="270"/>
      <c r="C139" s="201"/>
      <c r="D139" s="345">
        <v>6170</v>
      </c>
      <c r="E139" s="262" t="s">
        <v>169</v>
      </c>
      <c r="F139" s="231">
        <v>63000</v>
      </c>
      <c r="G139" s="232"/>
      <c r="J139" s="337"/>
      <c r="K139" s="337"/>
      <c r="L139" s="337"/>
      <c r="M139" s="337"/>
      <c r="N139" s="337"/>
      <c r="O139" s="337"/>
    </row>
    <row r="140" spans="1:15" s="335" customFormat="1" ht="27" customHeight="1">
      <c r="A140" s="200"/>
      <c r="B140" s="233"/>
      <c r="C140" s="234">
        <v>75411</v>
      </c>
      <c r="D140" s="301"/>
      <c r="E140" s="242" t="s">
        <v>170</v>
      </c>
      <c r="F140" s="212">
        <f>SUM(F141:F141)</f>
        <v>480000</v>
      </c>
      <c r="G140" s="213">
        <f>SUM(G141:G141)</f>
        <v>0</v>
      </c>
      <c r="J140" s="337"/>
      <c r="K140" s="337"/>
      <c r="L140" s="337"/>
      <c r="M140" s="337"/>
      <c r="N140" s="337"/>
      <c r="O140" s="337"/>
    </row>
    <row r="141" spans="1:15" s="335" customFormat="1" ht="69" customHeight="1">
      <c r="A141" s="200">
        <v>83</v>
      </c>
      <c r="B141" s="229"/>
      <c r="C141" s="230"/>
      <c r="D141" s="267">
        <v>6050</v>
      </c>
      <c r="E141" s="217" t="s">
        <v>171</v>
      </c>
      <c r="F141" s="231">
        <v>480000</v>
      </c>
      <c r="G141" s="232">
        <v>0</v>
      </c>
      <c r="J141" s="337"/>
      <c r="K141" s="337"/>
      <c r="L141" s="337"/>
      <c r="M141" s="337"/>
      <c r="N141" s="337"/>
      <c r="O141" s="337"/>
    </row>
    <row r="142" spans="1:15" s="335" customFormat="1" ht="27" customHeight="1">
      <c r="A142" s="215"/>
      <c r="B142" s="201">
        <v>758</v>
      </c>
      <c r="C142" s="201"/>
      <c r="D142" s="202"/>
      <c r="E142" s="224" t="s">
        <v>90</v>
      </c>
      <c r="F142" s="225">
        <f>F143</f>
        <v>94484.5</v>
      </c>
      <c r="G142" s="226">
        <f>G143</f>
        <v>0</v>
      </c>
      <c r="J142" s="337"/>
      <c r="K142" s="337"/>
      <c r="L142" s="337"/>
      <c r="M142" s="337"/>
      <c r="N142" s="337"/>
      <c r="O142" s="337"/>
    </row>
    <row r="143" spans="1:15" s="335" customFormat="1" ht="27.75" customHeight="1">
      <c r="A143" s="215"/>
      <c r="B143" s="317"/>
      <c r="C143" s="346">
        <v>75818</v>
      </c>
      <c r="D143" s="235"/>
      <c r="E143" s="242" t="s">
        <v>91</v>
      </c>
      <c r="F143" s="243">
        <f>F144</f>
        <v>94484.5</v>
      </c>
      <c r="G143" s="244">
        <f>G144</f>
        <v>0</v>
      </c>
      <c r="J143" s="337"/>
      <c r="K143" s="337"/>
      <c r="L143" s="337"/>
      <c r="M143" s="337"/>
      <c r="N143" s="337"/>
      <c r="O143" s="337"/>
    </row>
    <row r="144" spans="1:15" s="335" customFormat="1" ht="26.25" customHeight="1">
      <c r="A144" s="215"/>
      <c r="B144" s="270"/>
      <c r="C144" s="230"/>
      <c r="D144" s="258">
        <v>6800</v>
      </c>
      <c r="E144" s="262" t="s">
        <v>14</v>
      </c>
      <c r="F144" s="218">
        <f>800000-20000-130000-182809.38-130000+3799-100765.56-84000+100000-27000-123215.08-4000+0.52-7515-10</f>
        <v>94484.5</v>
      </c>
      <c r="G144" s="219">
        <f>500000-500000</f>
        <v>0</v>
      </c>
      <c r="J144" s="337"/>
      <c r="K144" s="337"/>
      <c r="L144" s="337"/>
      <c r="M144" s="337"/>
      <c r="N144" s="337"/>
      <c r="O144" s="337"/>
    </row>
    <row r="145" spans="1:15" s="335" customFormat="1" ht="23.25" customHeight="1">
      <c r="A145" s="215"/>
      <c r="B145" s="259">
        <v>801</v>
      </c>
      <c r="C145" s="201"/>
      <c r="D145" s="237"/>
      <c r="E145" s="248" t="s">
        <v>92</v>
      </c>
      <c r="F145" s="225">
        <f>SUM(F146+F150+F154)</f>
        <v>46177</v>
      </c>
      <c r="G145" s="226">
        <f>SUM(G146+G150+G154)</f>
        <v>0</v>
      </c>
      <c r="J145" s="337"/>
      <c r="K145" s="337"/>
      <c r="L145" s="337"/>
      <c r="M145" s="337"/>
      <c r="N145" s="337"/>
      <c r="O145" s="337"/>
    </row>
    <row r="146" spans="1:15" s="335" customFormat="1" ht="23.25" customHeight="1">
      <c r="A146" s="215"/>
      <c r="B146" s="227"/>
      <c r="C146" s="347">
        <v>80120</v>
      </c>
      <c r="D146" s="250"/>
      <c r="E146" s="251" t="s">
        <v>172</v>
      </c>
      <c r="F146" s="212">
        <f>SUM(F147:F149)</f>
        <v>16166</v>
      </c>
      <c r="G146" s="213">
        <f>SUM(G147:G149)</f>
        <v>0</v>
      </c>
      <c r="J146" s="337"/>
      <c r="K146" s="337"/>
      <c r="L146" s="337"/>
      <c r="M146" s="337"/>
      <c r="N146" s="337"/>
      <c r="O146" s="337"/>
    </row>
    <row r="147" spans="1:15" s="335" customFormat="1" ht="21.75" customHeight="1">
      <c r="A147" s="200">
        <v>84</v>
      </c>
      <c r="B147" s="245"/>
      <c r="C147" s="227"/>
      <c r="D147" s="312">
        <v>6060</v>
      </c>
      <c r="E147" s="254" t="s">
        <v>173</v>
      </c>
      <c r="F147" s="231">
        <v>5000</v>
      </c>
      <c r="G147" s="232">
        <v>0</v>
      </c>
      <c r="J147" s="337"/>
      <c r="K147" s="337"/>
      <c r="L147" s="337"/>
      <c r="M147" s="337"/>
      <c r="N147" s="337"/>
      <c r="O147" s="337"/>
    </row>
    <row r="148" spans="1:15" s="335" customFormat="1" ht="23.25" customHeight="1">
      <c r="A148" s="200">
        <v>85</v>
      </c>
      <c r="B148" s="245"/>
      <c r="C148" s="233"/>
      <c r="D148" s="312">
        <v>6060</v>
      </c>
      <c r="E148" s="254" t="s">
        <v>174</v>
      </c>
      <c r="F148" s="231">
        <v>8000</v>
      </c>
      <c r="G148" s="232">
        <v>0</v>
      </c>
      <c r="J148" s="337"/>
      <c r="K148" s="337"/>
      <c r="L148" s="337"/>
      <c r="M148" s="337"/>
      <c r="N148" s="337"/>
      <c r="O148" s="337"/>
    </row>
    <row r="149" spans="1:15" s="335" customFormat="1" ht="32.25" customHeight="1">
      <c r="A149" s="200">
        <v>86</v>
      </c>
      <c r="B149" s="284"/>
      <c r="C149" s="261"/>
      <c r="D149" s="312">
        <v>6060</v>
      </c>
      <c r="E149" s="254" t="s">
        <v>175</v>
      </c>
      <c r="F149" s="231">
        <v>3166</v>
      </c>
      <c r="G149" s="232">
        <v>0</v>
      </c>
      <c r="J149" s="337"/>
      <c r="K149" s="337"/>
      <c r="L149" s="337"/>
      <c r="M149" s="337"/>
      <c r="N149" s="337"/>
      <c r="O149" s="337"/>
    </row>
    <row r="150" spans="1:15" s="335" customFormat="1" ht="23.25" customHeight="1">
      <c r="A150" s="200"/>
      <c r="B150" s="230"/>
      <c r="C150" s="208">
        <v>80130</v>
      </c>
      <c r="D150" s="250"/>
      <c r="E150" s="251" t="s">
        <v>176</v>
      </c>
      <c r="F150" s="212">
        <f>SUM(F151:F153)</f>
        <v>24011</v>
      </c>
      <c r="G150" s="213">
        <f>SUM(G153:G153)</f>
        <v>0</v>
      </c>
      <c r="J150" s="337"/>
      <c r="K150" s="337"/>
      <c r="L150" s="337"/>
      <c r="M150" s="337"/>
      <c r="N150" s="337"/>
      <c r="O150" s="337"/>
    </row>
    <row r="151" spans="1:15" s="335" customFormat="1" ht="21" customHeight="1">
      <c r="A151" s="200">
        <v>87</v>
      </c>
      <c r="B151" s="284"/>
      <c r="C151" s="227"/>
      <c r="D151" s="312">
        <v>6060</v>
      </c>
      <c r="E151" s="254" t="s">
        <v>177</v>
      </c>
      <c r="F151" s="231">
        <v>5000</v>
      </c>
      <c r="G151" s="232">
        <v>0</v>
      </c>
      <c r="J151" s="337"/>
      <c r="K151" s="337"/>
      <c r="L151" s="337"/>
      <c r="M151" s="337"/>
      <c r="N151" s="337"/>
      <c r="O151" s="337"/>
    </row>
    <row r="152" spans="1:15" s="335" customFormat="1" ht="22.5" customHeight="1">
      <c r="A152" s="200">
        <v>88</v>
      </c>
      <c r="B152" s="284"/>
      <c r="C152" s="233"/>
      <c r="D152" s="312">
        <v>6060</v>
      </c>
      <c r="E152" s="254" t="s">
        <v>178</v>
      </c>
      <c r="F152" s="231">
        <v>10000</v>
      </c>
      <c r="G152" s="232">
        <v>0</v>
      </c>
      <c r="J152" s="337"/>
      <c r="K152" s="337"/>
      <c r="L152" s="337"/>
      <c r="M152" s="337"/>
      <c r="N152" s="337"/>
      <c r="O152" s="337"/>
    </row>
    <row r="153" spans="1:15" s="335" customFormat="1" ht="30" customHeight="1">
      <c r="A153" s="200"/>
      <c r="B153" s="284"/>
      <c r="C153" s="209"/>
      <c r="D153" s="312">
        <v>6060</v>
      </c>
      <c r="E153" s="254" t="s">
        <v>175</v>
      </c>
      <c r="F153" s="231">
        <v>9011</v>
      </c>
      <c r="G153" s="232">
        <v>0</v>
      </c>
      <c r="J153" s="337"/>
      <c r="K153" s="337"/>
      <c r="L153" s="337"/>
      <c r="M153" s="337"/>
      <c r="N153" s="337"/>
      <c r="O153" s="337"/>
    </row>
    <row r="154" spans="1:15" s="335" customFormat="1" ht="25.5" customHeight="1">
      <c r="A154" s="215"/>
      <c r="B154" s="230"/>
      <c r="C154" s="209">
        <v>80148</v>
      </c>
      <c r="D154" s="210"/>
      <c r="E154" s="211" t="s">
        <v>109</v>
      </c>
      <c r="F154" s="212">
        <f>F155</f>
        <v>6000</v>
      </c>
      <c r="G154" s="213">
        <f>SUM(G155:G157)</f>
        <v>0</v>
      </c>
      <c r="J154" s="337"/>
      <c r="K154" s="337"/>
      <c r="L154" s="337"/>
      <c r="M154" s="337"/>
      <c r="N154" s="337"/>
      <c r="O154" s="337"/>
    </row>
    <row r="155" spans="1:15" s="335" customFormat="1" ht="25.5" customHeight="1">
      <c r="A155" s="200">
        <v>89</v>
      </c>
      <c r="B155" s="230"/>
      <c r="C155" s="233"/>
      <c r="D155" s="200">
        <v>6060</v>
      </c>
      <c r="E155" s="236" t="s">
        <v>179</v>
      </c>
      <c r="F155" s="231">
        <v>6000</v>
      </c>
      <c r="G155" s="232">
        <v>0</v>
      </c>
      <c r="J155" s="337"/>
      <c r="K155" s="337"/>
      <c r="L155" s="337"/>
      <c r="M155" s="337"/>
      <c r="N155" s="337"/>
      <c r="O155" s="337"/>
    </row>
    <row r="156" spans="1:15" s="335" customFormat="1" ht="26.25" customHeight="1">
      <c r="A156" s="215"/>
      <c r="B156" s="201">
        <v>852</v>
      </c>
      <c r="C156" s="201"/>
      <c r="D156" s="237"/>
      <c r="E156" s="238" t="s">
        <v>180</v>
      </c>
      <c r="F156" s="295">
        <f>F157</f>
        <v>15000</v>
      </c>
      <c r="G156" s="330">
        <f>G157</f>
        <v>0</v>
      </c>
      <c r="J156" s="337"/>
      <c r="K156" s="337"/>
      <c r="L156" s="337"/>
      <c r="M156" s="337"/>
      <c r="N156" s="337"/>
      <c r="O156" s="337"/>
    </row>
    <row r="157" spans="1:15" s="335" customFormat="1" ht="25.5" customHeight="1">
      <c r="A157" s="215"/>
      <c r="B157" s="227"/>
      <c r="C157" s="348">
        <v>85202</v>
      </c>
      <c r="D157" s="250"/>
      <c r="E157" s="349" t="s">
        <v>181</v>
      </c>
      <c r="F157" s="303">
        <f>F158</f>
        <v>15000</v>
      </c>
      <c r="G157" s="304">
        <f>G158</f>
        <v>0</v>
      </c>
      <c r="J157" s="337"/>
      <c r="K157" s="337"/>
      <c r="L157" s="337"/>
      <c r="M157" s="337"/>
      <c r="N157" s="337"/>
      <c r="O157" s="337"/>
    </row>
    <row r="158" spans="1:15" s="335" customFormat="1" ht="28.5" customHeight="1">
      <c r="A158" s="200">
        <v>90</v>
      </c>
      <c r="B158" s="229"/>
      <c r="C158" s="350"/>
      <c r="D158" s="200">
        <v>6060</v>
      </c>
      <c r="E158" s="236" t="s">
        <v>182</v>
      </c>
      <c r="F158" s="272">
        <v>15000</v>
      </c>
      <c r="G158" s="273">
        <v>0</v>
      </c>
      <c r="J158" s="337"/>
      <c r="K158" s="337"/>
      <c r="L158" s="337"/>
      <c r="M158" s="337"/>
      <c r="N158" s="337"/>
      <c r="O158" s="337"/>
    </row>
    <row r="159" spans="1:15" s="335" customFormat="1" ht="24" customHeight="1">
      <c r="A159" s="215"/>
      <c r="B159" s="201">
        <v>854</v>
      </c>
      <c r="C159" s="201"/>
      <c r="D159" s="237"/>
      <c r="E159" s="238" t="s">
        <v>183</v>
      </c>
      <c r="F159" s="295">
        <f>F160+F163</f>
        <v>27000</v>
      </c>
      <c r="G159" s="330">
        <f>G160</f>
        <v>0</v>
      </c>
      <c r="J159" s="337"/>
      <c r="K159" s="337"/>
      <c r="L159" s="337"/>
      <c r="M159" s="337"/>
      <c r="N159" s="337"/>
      <c r="O159" s="337"/>
    </row>
    <row r="160" spans="1:15" s="335" customFormat="1" ht="24" customHeight="1">
      <c r="A160" s="258"/>
      <c r="B160" s="253"/>
      <c r="C160" s="347">
        <v>85403</v>
      </c>
      <c r="D160" s="210"/>
      <c r="E160" s="211" t="s">
        <v>184</v>
      </c>
      <c r="F160" s="212">
        <f>SUM(F161:F162)</f>
        <v>13000</v>
      </c>
      <c r="G160" s="213">
        <f>G162</f>
        <v>0</v>
      </c>
      <c r="J160" s="337"/>
      <c r="K160" s="337"/>
      <c r="L160" s="337"/>
      <c r="M160" s="337"/>
      <c r="N160" s="337"/>
      <c r="O160" s="337"/>
    </row>
    <row r="161" spans="1:15" s="524" customFormat="1" ht="24" customHeight="1">
      <c r="A161" s="258">
        <v>91</v>
      </c>
      <c r="B161" s="321"/>
      <c r="C161" s="253"/>
      <c r="D161" s="216">
        <v>6060</v>
      </c>
      <c r="E161" s="217" t="s">
        <v>311</v>
      </c>
      <c r="F161" s="231">
        <v>8000</v>
      </c>
      <c r="G161" s="232"/>
      <c r="J161" s="525"/>
      <c r="K161" s="525"/>
      <c r="L161" s="525"/>
      <c r="M161" s="525"/>
      <c r="N161" s="525"/>
      <c r="O161" s="525"/>
    </row>
    <row r="162" spans="1:15" s="335" customFormat="1" ht="24" customHeight="1">
      <c r="A162" s="200">
        <v>92</v>
      </c>
      <c r="B162" s="321"/>
      <c r="C162" s="261"/>
      <c r="D162" s="312">
        <v>6060</v>
      </c>
      <c r="E162" s="236" t="s">
        <v>185</v>
      </c>
      <c r="F162" s="232">
        <v>5000</v>
      </c>
      <c r="G162" s="232">
        <v>0</v>
      </c>
      <c r="J162" s="337"/>
      <c r="K162" s="337"/>
      <c r="L162" s="337"/>
      <c r="M162" s="337"/>
      <c r="N162" s="337"/>
      <c r="O162" s="337"/>
    </row>
    <row r="163" spans="1:15" s="335" customFormat="1" ht="34.5" customHeight="1">
      <c r="A163" s="360"/>
      <c r="B163" s="229"/>
      <c r="C163" s="261">
        <v>85406</v>
      </c>
      <c r="D163" s="200"/>
      <c r="E163" s="236" t="s">
        <v>186</v>
      </c>
      <c r="F163" s="232">
        <f>F164</f>
        <v>14000</v>
      </c>
      <c r="G163" s="232"/>
      <c r="J163" s="337"/>
      <c r="K163" s="337"/>
      <c r="L163" s="337"/>
      <c r="M163" s="337"/>
      <c r="N163" s="337"/>
      <c r="O163" s="337"/>
    </row>
    <row r="164" spans="1:15" s="335" customFormat="1" ht="24" customHeight="1">
      <c r="A164" s="200">
        <v>93</v>
      </c>
      <c r="B164" s="261"/>
      <c r="C164" s="344"/>
      <c r="D164" s="200">
        <v>6060</v>
      </c>
      <c r="E164" s="236" t="s">
        <v>193</v>
      </c>
      <c r="F164" s="232">
        <v>14000</v>
      </c>
      <c r="G164" s="232"/>
      <c r="J164" s="337"/>
      <c r="K164" s="337"/>
      <c r="L164" s="337"/>
      <c r="M164" s="337"/>
      <c r="N164" s="337"/>
      <c r="O164" s="337"/>
    </row>
    <row r="165" spans="1:10" ht="28.5" customHeight="1">
      <c r="A165" s="202"/>
      <c r="B165" s="351" t="s">
        <v>12</v>
      </c>
      <c r="C165" s="352"/>
      <c r="D165" s="353"/>
      <c r="E165" s="354"/>
      <c r="F165" s="355">
        <f>F13+F120</f>
        <v>50404172.97</v>
      </c>
      <c r="G165" s="205">
        <f>G13+G120</f>
        <v>8068984</v>
      </c>
      <c r="I165" s="198"/>
      <c r="J165" s="199"/>
    </row>
    <row r="166" spans="1:10" ht="21.75" customHeight="1">
      <c r="A166" s="158"/>
      <c r="B166" s="356"/>
      <c r="C166" s="356"/>
      <c r="D166" s="158"/>
      <c r="F166" s="322"/>
      <c r="G166" s="322"/>
      <c r="I166" s="206"/>
      <c r="J166" s="207"/>
    </row>
    <row r="167" spans="1:10" ht="15" customHeight="1">
      <c r="A167" s="158"/>
      <c r="B167" s="143"/>
      <c r="C167" s="143"/>
      <c r="D167" s="158"/>
      <c r="F167" s="357"/>
      <c r="G167" s="357"/>
      <c r="I167" s="291"/>
      <c r="J167" s="358"/>
    </row>
    <row r="168" spans="1:10" ht="12.75">
      <c r="A168" s="158"/>
      <c r="B168" s="143"/>
      <c r="C168" s="143"/>
      <c r="D168" s="158"/>
      <c r="F168" s="357"/>
      <c r="G168" s="357"/>
      <c r="H168" s="291"/>
      <c r="I168" s="291"/>
      <c r="J168" s="288"/>
    </row>
    <row r="169" spans="6:10" ht="12.75">
      <c r="F169" s="357"/>
      <c r="G169" s="357"/>
      <c r="I169" s="291"/>
      <c r="J169" s="288"/>
    </row>
    <row r="170" spans="6:10" ht="12.75">
      <c r="F170" s="357"/>
      <c r="G170" s="357"/>
      <c r="I170" s="291"/>
      <c r="J170" s="288"/>
    </row>
    <row r="171" spans="6:10" ht="12.75">
      <c r="F171" s="357"/>
      <c r="G171" s="357"/>
      <c r="I171" s="291"/>
      <c r="J171" s="288"/>
    </row>
    <row r="172" spans="6:10" ht="12.75">
      <c r="F172" s="357"/>
      <c r="G172" s="357"/>
      <c r="I172" s="291"/>
      <c r="J172" s="288"/>
    </row>
    <row r="173" spans="6:10" ht="12.75">
      <c r="F173" s="357"/>
      <c r="G173" s="357"/>
      <c r="I173" s="291"/>
      <c r="J173" s="288"/>
    </row>
    <row r="174" spans="6:7" ht="12.75">
      <c r="F174" s="357"/>
      <c r="G174" s="357"/>
    </row>
    <row r="175" spans="6:7" ht="12.75">
      <c r="F175" s="357"/>
      <c r="G175" s="357"/>
    </row>
    <row r="176" spans="6:7" ht="12.75">
      <c r="F176" s="359"/>
      <c r="G176" s="357"/>
    </row>
    <row r="177" spans="6:7" ht="12.75">
      <c r="F177" s="357"/>
      <c r="G177" s="357"/>
    </row>
    <row r="178" spans="6:7" ht="12.75">
      <c r="F178" s="357"/>
      <c r="G178" s="357"/>
    </row>
    <row r="179" spans="6:7" ht="12.75">
      <c r="F179" s="357"/>
      <c r="G179" s="357"/>
    </row>
    <row r="180" ht="12.75">
      <c r="F180" s="357"/>
    </row>
    <row r="181" ht="12.75">
      <c r="F181" s="357"/>
    </row>
    <row r="182" ht="12.75">
      <c r="F182" s="357"/>
    </row>
    <row r="183" spans="6:7" ht="12.75">
      <c r="F183" s="357"/>
      <c r="G183" s="357"/>
    </row>
    <row r="184" ht="12.75">
      <c r="F184" s="357"/>
    </row>
    <row r="185" ht="12.75">
      <c r="F185" s="357"/>
    </row>
    <row r="186" ht="12.75">
      <c r="F186" s="357"/>
    </row>
  </sheetData>
  <sheetProtection/>
  <mergeCells count="4">
    <mergeCell ref="A71:A72"/>
    <mergeCell ref="E71:E72"/>
    <mergeCell ref="A108:A110"/>
    <mergeCell ref="E108:E110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4">
      <selection activeCell="C56" sqref="C56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127" customWidth="1"/>
    <col min="8" max="8" width="18.140625" style="127" customWidth="1"/>
    <col min="9" max="9" width="23.00390625" style="127" customWidth="1"/>
    <col min="10" max="10" width="33.140625" style="128" customWidth="1"/>
    <col min="11" max="11" width="18.140625" style="63" customWidth="1"/>
    <col min="12" max="12" width="15.7109375" style="63" customWidth="1"/>
    <col min="13" max="13" width="10.140625" style="63" bestFit="1" customWidth="1"/>
    <col min="14" max="14" width="9.140625" style="63" customWidth="1"/>
    <col min="15" max="16384" width="9.140625" style="2" customWidth="1"/>
  </cols>
  <sheetData>
    <row r="1" spans="3:4" ht="20.25">
      <c r="C1" s="159" t="s">
        <v>194</v>
      </c>
      <c r="D1" s="453"/>
    </row>
    <row r="2" spans="3:4" ht="18.75">
      <c r="C2" s="160" t="s">
        <v>403</v>
      </c>
      <c r="D2" s="453"/>
    </row>
    <row r="3" spans="3:4" ht="18.75">
      <c r="C3" s="160" t="s">
        <v>38</v>
      </c>
      <c r="D3" s="453"/>
    </row>
    <row r="4" spans="3:4" ht="18.75">
      <c r="C4" s="161" t="s">
        <v>375</v>
      </c>
      <c r="D4" s="453"/>
    </row>
    <row r="5" spans="3:4" ht="18.75">
      <c r="C5" s="453"/>
      <c r="D5" s="453"/>
    </row>
    <row r="6" spans="1:13" ht="18.75">
      <c r="A6" s="453"/>
      <c r="B6" s="453"/>
      <c r="C6" s="453"/>
      <c r="D6" s="453"/>
      <c r="E6" s="453"/>
      <c r="F6" s="453"/>
      <c r="G6" s="454"/>
      <c r="H6" s="454"/>
      <c r="I6" s="454"/>
      <c r="J6" s="455"/>
      <c r="K6" s="456"/>
      <c r="L6" s="456"/>
      <c r="M6" s="456"/>
    </row>
    <row r="7" spans="1:13" ht="20.25">
      <c r="A7" s="453"/>
      <c r="B7" s="457" t="s">
        <v>258</v>
      </c>
      <c r="C7" s="453"/>
      <c r="D7" s="453"/>
      <c r="E7" s="453"/>
      <c r="F7" s="453"/>
      <c r="G7" s="454"/>
      <c r="H7" s="454"/>
      <c r="I7" s="454"/>
      <c r="J7" s="455"/>
      <c r="K7" s="456"/>
      <c r="L7" s="456"/>
      <c r="M7" s="456"/>
    </row>
    <row r="8" spans="1:13" ht="20.25">
      <c r="A8" s="458"/>
      <c r="B8" s="457" t="s">
        <v>259</v>
      </c>
      <c r="C8" s="5"/>
      <c r="D8" s="6"/>
      <c r="E8" s="5"/>
      <c r="F8" s="5"/>
      <c r="G8" s="459"/>
      <c r="H8" s="459"/>
      <c r="I8" s="459"/>
      <c r="J8" s="460"/>
      <c r="K8" s="7"/>
      <c r="L8" s="456"/>
      <c r="M8" s="456"/>
    </row>
    <row r="9" spans="1:13" ht="20.25">
      <c r="A9" s="458"/>
      <c r="B9" s="457" t="s">
        <v>260</v>
      </c>
      <c r="C9" s="5"/>
      <c r="D9" s="6"/>
      <c r="E9" s="5"/>
      <c r="F9" s="5"/>
      <c r="G9" s="459"/>
      <c r="H9" s="459"/>
      <c r="I9" s="459"/>
      <c r="J9" s="460"/>
      <c r="K9" s="7"/>
      <c r="L9" s="456"/>
      <c r="M9" s="456"/>
    </row>
    <row r="10" spans="1:13" ht="20.25">
      <c r="A10" s="458"/>
      <c r="B10" s="457"/>
      <c r="C10" s="5"/>
      <c r="D10" s="6"/>
      <c r="E10" s="5"/>
      <c r="F10" s="5"/>
      <c r="G10" s="459"/>
      <c r="H10" s="459"/>
      <c r="I10" s="459"/>
      <c r="J10" s="460"/>
      <c r="K10" s="7"/>
      <c r="L10" s="456"/>
      <c r="M10" s="456"/>
    </row>
    <row r="11" spans="1:13" ht="18.75">
      <c r="A11" s="458"/>
      <c r="B11" s="21"/>
      <c r="C11" s="21"/>
      <c r="D11" s="461"/>
      <c r="E11" s="5"/>
      <c r="F11" s="5"/>
      <c r="G11" s="459"/>
      <c r="H11" s="459"/>
      <c r="I11" s="459"/>
      <c r="J11" s="460"/>
      <c r="K11" s="7"/>
      <c r="L11" s="456"/>
      <c r="M11" s="456"/>
    </row>
    <row r="12" spans="1:13" ht="18.75">
      <c r="A12" s="458"/>
      <c r="B12" s="5"/>
      <c r="C12" s="5"/>
      <c r="D12" s="6"/>
      <c r="E12" s="5"/>
      <c r="F12" s="462" t="s">
        <v>62</v>
      </c>
      <c r="G12" s="459"/>
      <c r="H12" s="459"/>
      <c r="I12" s="459"/>
      <c r="J12" s="460"/>
      <c r="K12" s="7"/>
      <c r="L12" s="456"/>
      <c r="M12" s="456"/>
    </row>
    <row r="13" spans="1:13" ht="29.25" customHeight="1">
      <c r="A13" s="463"/>
      <c r="B13" s="464"/>
      <c r="C13" s="464"/>
      <c r="D13" s="465"/>
      <c r="E13" s="466" t="s">
        <v>261</v>
      </c>
      <c r="F13" s="467"/>
      <c r="G13" s="459"/>
      <c r="H13" s="459"/>
      <c r="I13" s="468"/>
      <c r="J13" s="460"/>
      <c r="K13" s="7"/>
      <c r="L13" s="456"/>
      <c r="M13" s="456"/>
    </row>
    <row r="14" spans="1:14" s="480" customFormat="1" ht="33" customHeight="1">
      <c r="A14" s="469" t="s">
        <v>262</v>
      </c>
      <c r="B14" s="470" t="s">
        <v>263</v>
      </c>
      <c r="C14" s="471" t="s">
        <v>264</v>
      </c>
      <c r="D14" s="471" t="s">
        <v>265</v>
      </c>
      <c r="E14" s="472" t="s">
        <v>266</v>
      </c>
      <c r="F14" s="473" t="s">
        <v>267</v>
      </c>
      <c r="G14" s="474"/>
      <c r="H14" s="475"/>
      <c r="I14" s="476"/>
      <c r="J14" s="477"/>
      <c r="K14" s="7"/>
      <c r="L14" s="478"/>
      <c r="M14" s="478"/>
      <c r="N14" s="479"/>
    </row>
    <row r="15" spans="1:14" s="480" customFormat="1" ht="35.25" customHeight="1">
      <c r="A15" s="481" t="s">
        <v>268</v>
      </c>
      <c r="B15" s="482"/>
      <c r="C15" s="483"/>
      <c r="D15" s="483"/>
      <c r="E15" s="484">
        <f>E18+E27+E30+E33+E36</f>
        <v>187820.17</v>
      </c>
      <c r="F15" s="484">
        <f>F18+F21+F24+F27+F30+F33+F36</f>
        <v>1347078.3199999998</v>
      </c>
      <c r="G15" s="474"/>
      <c r="H15" s="475"/>
      <c r="I15" s="475"/>
      <c r="J15" s="477"/>
      <c r="K15" s="7"/>
      <c r="L15" s="478"/>
      <c r="M15" s="478"/>
      <c r="N15" s="479"/>
    </row>
    <row r="16" spans="1:13" s="33" customFormat="1" ht="39" customHeight="1">
      <c r="A16" s="485">
        <v>1</v>
      </c>
      <c r="B16" s="486" t="s">
        <v>269</v>
      </c>
      <c r="C16" s="487" t="s">
        <v>270</v>
      </c>
      <c r="D16" s="488"/>
      <c r="E16" s="489"/>
      <c r="F16" s="490"/>
      <c r="G16" s="491"/>
      <c r="H16" s="475"/>
      <c r="I16" s="492"/>
      <c r="J16" s="477"/>
      <c r="K16" s="493"/>
      <c r="L16" s="494"/>
      <c r="M16" s="494"/>
    </row>
    <row r="17" spans="1:13" s="33" customFormat="1" ht="54.75" customHeight="1">
      <c r="A17" s="495"/>
      <c r="B17" s="496" t="s">
        <v>271</v>
      </c>
      <c r="C17" s="497"/>
      <c r="D17" s="498"/>
      <c r="E17" s="499"/>
      <c r="F17" s="500"/>
      <c r="G17" s="491"/>
      <c r="H17" s="475"/>
      <c r="I17" s="501"/>
      <c r="J17" s="477"/>
      <c r="K17" s="493"/>
      <c r="L17" s="494"/>
      <c r="M17" s="494"/>
    </row>
    <row r="18" spans="1:13" s="33" customFormat="1" ht="50.25" customHeight="1">
      <c r="A18" s="502"/>
      <c r="B18" s="496" t="s">
        <v>272</v>
      </c>
      <c r="C18" s="503"/>
      <c r="D18" s="504" t="s">
        <v>273</v>
      </c>
      <c r="E18" s="505">
        <f>34332.75+8830.39</f>
        <v>43163.14</v>
      </c>
      <c r="F18" s="506">
        <f>194552.25+50038.78</f>
        <v>244591.03</v>
      </c>
      <c r="G18" s="491"/>
      <c r="H18" s="475"/>
      <c r="I18" s="475"/>
      <c r="J18" s="477"/>
      <c r="K18" s="493"/>
      <c r="L18" s="494"/>
      <c r="M18" s="494"/>
    </row>
    <row r="19" spans="1:13" s="33" customFormat="1" ht="56.25" customHeight="1">
      <c r="A19" s="485">
        <v>2</v>
      </c>
      <c r="B19" s="486" t="s">
        <v>269</v>
      </c>
      <c r="C19" s="507" t="s">
        <v>274</v>
      </c>
      <c r="D19" s="488"/>
      <c r="E19" s="490"/>
      <c r="F19" s="490"/>
      <c r="G19" s="491"/>
      <c r="H19" s="475"/>
      <c r="I19" s="508"/>
      <c r="J19" s="477"/>
      <c r="K19" s="493"/>
      <c r="L19" s="494"/>
      <c r="M19" s="494"/>
    </row>
    <row r="20" spans="1:13" s="33" customFormat="1" ht="60.75" customHeight="1">
      <c r="A20" s="495"/>
      <c r="B20" s="509" t="s">
        <v>275</v>
      </c>
      <c r="C20" s="497"/>
      <c r="D20" s="498"/>
      <c r="E20" s="500"/>
      <c r="F20" s="500"/>
      <c r="G20" s="491"/>
      <c r="H20" s="475"/>
      <c r="I20" s="508"/>
      <c r="J20" s="477"/>
      <c r="K20" s="493"/>
      <c r="L20" s="494"/>
      <c r="M20" s="494"/>
    </row>
    <row r="21" spans="1:13" s="33" customFormat="1" ht="38.25" customHeight="1">
      <c r="A21" s="502"/>
      <c r="B21" s="509" t="s">
        <v>276</v>
      </c>
      <c r="C21" s="503"/>
      <c r="D21" s="498" t="s">
        <v>277</v>
      </c>
      <c r="E21" s="500" t="s">
        <v>278</v>
      </c>
      <c r="F21" s="500">
        <f>70298+6802.51</f>
        <v>77100.51</v>
      </c>
      <c r="G21" s="491"/>
      <c r="H21" s="475"/>
      <c r="I21" s="508"/>
      <c r="J21" s="477"/>
      <c r="K21" s="493"/>
      <c r="L21" s="494"/>
      <c r="M21" s="494"/>
    </row>
    <row r="22" spans="1:13" s="33" customFormat="1" ht="38.25" customHeight="1">
      <c r="A22" s="485">
        <v>3</v>
      </c>
      <c r="B22" s="486" t="s">
        <v>269</v>
      </c>
      <c r="C22" s="507" t="s">
        <v>279</v>
      </c>
      <c r="D22" s="488"/>
      <c r="E22" s="489"/>
      <c r="F22" s="490"/>
      <c r="G22" s="491"/>
      <c r="H22" s="475"/>
      <c r="I22" s="508"/>
      <c r="J22" s="477"/>
      <c r="K22" s="493"/>
      <c r="L22" s="494"/>
      <c r="M22" s="494"/>
    </row>
    <row r="23" spans="1:13" s="33" customFormat="1" ht="91.5" customHeight="1">
      <c r="A23" s="495"/>
      <c r="B23" s="509" t="s">
        <v>280</v>
      </c>
      <c r="C23" s="497"/>
      <c r="D23" s="498"/>
      <c r="E23" s="499"/>
      <c r="F23" s="500"/>
      <c r="G23" s="491"/>
      <c r="H23" s="475"/>
      <c r="I23" s="508"/>
      <c r="J23" s="477"/>
      <c r="K23" s="493"/>
      <c r="L23" s="494"/>
      <c r="M23" s="494"/>
    </row>
    <row r="24" spans="1:13" s="33" customFormat="1" ht="42.75" customHeight="1">
      <c r="A24" s="502"/>
      <c r="B24" s="509" t="s">
        <v>281</v>
      </c>
      <c r="C24" s="503"/>
      <c r="D24" s="504" t="s">
        <v>282</v>
      </c>
      <c r="E24" s="506" t="s">
        <v>278</v>
      </c>
      <c r="F24" s="510">
        <f>114654+14565.63</f>
        <v>129219.63</v>
      </c>
      <c r="G24" s="491"/>
      <c r="H24" s="475"/>
      <c r="I24" s="508"/>
      <c r="J24" s="477"/>
      <c r="K24" s="493"/>
      <c r="L24" s="494"/>
      <c r="M24" s="494"/>
    </row>
    <row r="25" spans="1:13" s="33" customFormat="1" ht="55.5" customHeight="1">
      <c r="A25" s="485">
        <v>4</v>
      </c>
      <c r="B25" s="511" t="s">
        <v>283</v>
      </c>
      <c r="C25" s="512" t="s">
        <v>284</v>
      </c>
      <c r="D25" s="488"/>
      <c r="E25" s="490"/>
      <c r="F25" s="490"/>
      <c r="G25" s="491"/>
      <c r="H25" s="475"/>
      <c r="I25" s="513"/>
      <c r="J25" s="477"/>
      <c r="K25" s="493"/>
      <c r="L25" s="494"/>
      <c r="M25" s="494"/>
    </row>
    <row r="26" spans="1:13" s="33" customFormat="1" ht="39.75" customHeight="1">
      <c r="A26" s="495"/>
      <c r="B26" s="509" t="s">
        <v>285</v>
      </c>
      <c r="C26" s="514"/>
      <c r="D26" s="498"/>
      <c r="E26" s="500"/>
      <c r="F26" s="500"/>
      <c r="G26" s="491"/>
      <c r="H26" s="475"/>
      <c r="I26" s="513"/>
      <c r="J26" s="477"/>
      <c r="K26" s="493"/>
      <c r="L26" s="494"/>
      <c r="M26" s="494"/>
    </row>
    <row r="27" spans="1:13" s="33" customFormat="1" ht="45.75" customHeight="1">
      <c r="A27" s="502"/>
      <c r="B27" s="509" t="s">
        <v>286</v>
      </c>
      <c r="C27" s="503"/>
      <c r="D27" s="498" t="s">
        <v>282</v>
      </c>
      <c r="E27" s="500">
        <v>0</v>
      </c>
      <c r="F27" s="500">
        <f>16935.6+14648.82</f>
        <v>31584.42</v>
      </c>
      <c r="G27" s="491"/>
      <c r="H27" s="475"/>
      <c r="I27" s="513"/>
      <c r="J27" s="477"/>
      <c r="K27" s="493"/>
      <c r="L27" s="494"/>
      <c r="M27" s="494"/>
    </row>
    <row r="28" spans="1:13" s="33" customFormat="1" ht="42" customHeight="1">
      <c r="A28" s="485">
        <v>5</v>
      </c>
      <c r="B28" s="486" t="s">
        <v>269</v>
      </c>
      <c r="C28" s="515" t="s">
        <v>270</v>
      </c>
      <c r="D28" s="488"/>
      <c r="E28" s="489"/>
      <c r="F28" s="490"/>
      <c r="G28" s="491"/>
      <c r="H28" s="475"/>
      <c r="I28" s="513"/>
      <c r="J28" s="477"/>
      <c r="K28" s="493"/>
      <c r="L28" s="494"/>
      <c r="M28" s="494"/>
    </row>
    <row r="29" spans="1:13" s="33" customFormat="1" ht="51" customHeight="1">
      <c r="A29" s="495"/>
      <c r="B29" s="496" t="s">
        <v>287</v>
      </c>
      <c r="C29" s="497"/>
      <c r="D29" s="498"/>
      <c r="E29" s="499"/>
      <c r="F29" s="500"/>
      <c r="G29" s="491"/>
      <c r="H29" s="475"/>
      <c r="I29" s="513"/>
      <c r="J29" s="477"/>
      <c r="K29" s="493"/>
      <c r="L29" s="494"/>
      <c r="M29" s="494"/>
    </row>
    <row r="30" spans="1:13" s="33" customFormat="1" ht="36" customHeight="1">
      <c r="A30" s="502"/>
      <c r="B30" s="496" t="s">
        <v>288</v>
      </c>
      <c r="C30" s="503"/>
      <c r="D30" s="504" t="s">
        <v>289</v>
      </c>
      <c r="E30" s="505">
        <f>129130.6+5626.21</f>
        <v>134756.81</v>
      </c>
      <c r="F30" s="506">
        <f>731740.04+31881.91</f>
        <v>763621.9500000001</v>
      </c>
      <c r="G30" s="491"/>
      <c r="H30" s="475"/>
      <c r="I30" s="513"/>
      <c r="J30" s="477"/>
      <c r="K30" s="493"/>
      <c r="L30" s="494"/>
      <c r="M30" s="494"/>
    </row>
    <row r="31" spans="1:10" ht="39.75" customHeight="1">
      <c r="A31" s="485">
        <v>6</v>
      </c>
      <c r="B31" s="486" t="s">
        <v>290</v>
      </c>
      <c r="C31" s="515" t="s">
        <v>270</v>
      </c>
      <c r="D31" s="488"/>
      <c r="E31" s="489"/>
      <c r="F31" s="490"/>
      <c r="H31" s="475"/>
      <c r="J31" s="516"/>
    </row>
    <row r="32" spans="1:8" ht="38.25">
      <c r="A32" s="495"/>
      <c r="B32" s="496" t="s">
        <v>306</v>
      </c>
      <c r="C32" s="497"/>
      <c r="D32" s="498"/>
      <c r="E32" s="499"/>
      <c r="F32" s="500"/>
      <c r="H32" s="475"/>
    </row>
    <row r="33" spans="1:8" ht="45" customHeight="1">
      <c r="A33" s="495"/>
      <c r="B33" s="517" t="s">
        <v>291</v>
      </c>
      <c r="C33" s="514"/>
      <c r="D33" s="498"/>
      <c r="E33" s="611">
        <f>23985-18220.65</f>
        <v>5764.3499999999985</v>
      </c>
      <c r="F33" s="612">
        <f>135915-103250.35</f>
        <v>32664.649999999994</v>
      </c>
      <c r="H33" s="475"/>
    </row>
    <row r="34" spans="1:8" ht="39" customHeight="1">
      <c r="A34" s="485" t="s">
        <v>292</v>
      </c>
      <c r="B34" s="486" t="s">
        <v>293</v>
      </c>
      <c r="C34" s="507" t="s">
        <v>294</v>
      </c>
      <c r="D34" s="488"/>
      <c r="E34" s="490"/>
      <c r="F34" s="490"/>
      <c r="H34" s="475"/>
    </row>
    <row r="35" spans="1:8" ht="54.75" customHeight="1">
      <c r="A35" s="495"/>
      <c r="B35" s="509" t="s">
        <v>295</v>
      </c>
      <c r="C35" s="497"/>
      <c r="D35" s="498"/>
      <c r="E35" s="500"/>
      <c r="F35" s="500"/>
      <c r="H35" s="475"/>
    </row>
    <row r="36" spans="1:8" ht="38.25" customHeight="1">
      <c r="A36" s="502"/>
      <c r="B36" s="509" t="s">
        <v>296</v>
      </c>
      <c r="C36" s="503"/>
      <c r="D36" s="504" t="s">
        <v>297</v>
      </c>
      <c r="E36" s="506">
        <v>4135.87</v>
      </c>
      <c r="F36" s="506">
        <v>68296.13</v>
      </c>
      <c r="H36" s="475"/>
    </row>
    <row r="37" spans="1:14" s="33" customFormat="1" ht="27.75" customHeight="1">
      <c r="A37" s="518" t="s">
        <v>298</v>
      </c>
      <c r="B37" s="378"/>
      <c r="C37" s="378"/>
      <c r="D37" s="519"/>
      <c r="E37" s="382">
        <f>E40+E43+E46</f>
        <v>5977.11</v>
      </c>
      <c r="F37" s="382">
        <f>F40+F43+F46</f>
        <v>288669.95</v>
      </c>
      <c r="G37" s="305"/>
      <c r="H37" s="475"/>
      <c r="I37" s="523"/>
      <c r="J37" s="162"/>
      <c r="K37" s="366"/>
      <c r="L37" s="366"/>
      <c r="M37" s="366"/>
      <c r="N37" s="366"/>
    </row>
    <row r="38" spans="1:11" ht="56.25" customHeight="1">
      <c r="A38" s="485" t="s">
        <v>299</v>
      </c>
      <c r="B38" s="486" t="s">
        <v>293</v>
      </c>
      <c r="C38" s="507" t="s">
        <v>300</v>
      </c>
      <c r="D38" s="488"/>
      <c r="E38" s="490"/>
      <c r="F38" s="490"/>
      <c r="K38" s="520"/>
    </row>
    <row r="39" spans="1:6" ht="56.25" customHeight="1">
      <c r="A39" s="495"/>
      <c r="B39" s="509" t="s">
        <v>301</v>
      </c>
      <c r="C39" s="497"/>
      <c r="D39" s="498"/>
      <c r="E39" s="500"/>
      <c r="F39" s="500"/>
    </row>
    <row r="40" spans="1:6" ht="36" customHeight="1">
      <c r="A40" s="502"/>
      <c r="B40" s="509" t="s">
        <v>302</v>
      </c>
      <c r="C40" s="503"/>
      <c r="D40" s="504" t="s">
        <v>297</v>
      </c>
      <c r="E40" s="506">
        <v>5977.11</v>
      </c>
      <c r="F40" s="506">
        <v>98700.89</v>
      </c>
    </row>
    <row r="41" spans="1:6" ht="69" customHeight="1">
      <c r="A41" s="485" t="s">
        <v>303</v>
      </c>
      <c r="B41" s="486" t="s">
        <v>322</v>
      </c>
      <c r="C41" s="507" t="s">
        <v>318</v>
      </c>
      <c r="D41" s="488"/>
      <c r="E41" s="490"/>
      <c r="F41" s="490"/>
    </row>
    <row r="42" spans="1:6" ht="50.25" customHeight="1">
      <c r="A42" s="495"/>
      <c r="B42" s="509" t="s">
        <v>305</v>
      </c>
      <c r="C42" s="497"/>
      <c r="D42" s="498"/>
      <c r="E42" s="500"/>
      <c r="F42" s="500"/>
    </row>
    <row r="43" spans="1:6" ht="38.25" customHeight="1">
      <c r="A43" s="502"/>
      <c r="B43" s="509" t="s">
        <v>304</v>
      </c>
      <c r="C43" s="503"/>
      <c r="D43" s="504" t="s">
        <v>297</v>
      </c>
      <c r="E43" s="506">
        <v>0</v>
      </c>
      <c r="F43" s="506">
        <v>125000</v>
      </c>
    </row>
    <row r="44" spans="1:6" ht="63.75">
      <c r="A44" s="485" t="s">
        <v>321</v>
      </c>
      <c r="B44" s="486" t="s">
        <v>322</v>
      </c>
      <c r="C44" s="507" t="s">
        <v>323</v>
      </c>
      <c r="D44" s="488"/>
      <c r="E44" s="490"/>
      <c r="F44" s="490"/>
    </row>
    <row r="45" spans="1:6" ht="33.75" customHeight="1">
      <c r="A45" s="495"/>
      <c r="B45" s="509" t="s">
        <v>320</v>
      </c>
      <c r="C45" s="497"/>
      <c r="D45" s="498"/>
      <c r="E45" s="500"/>
      <c r="F45" s="500"/>
    </row>
    <row r="46" spans="1:6" ht="26.25" customHeight="1">
      <c r="A46" s="502"/>
      <c r="B46" s="509" t="s">
        <v>319</v>
      </c>
      <c r="C46" s="503"/>
      <c r="D46" s="504" t="s">
        <v>297</v>
      </c>
      <c r="E46" s="506">
        <v>0</v>
      </c>
      <c r="F46" s="506">
        <v>64969.06</v>
      </c>
    </row>
    <row r="47" spans="3:11" ht="18.75">
      <c r="C47" s="4"/>
      <c r="D47" s="4"/>
      <c r="E47" s="521"/>
      <c r="F47" s="26"/>
      <c r="K47" s="520"/>
    </row>
    <row r="48" spans="3:6" ht="18.75">
      <c r="C48" s="4"/>
      <c r="D48" s="4"/>
      <c r="E48" s="48"/>
      <c r="F48" s="522"/>
    </row>
    <row r="49" spans="3:6" ht="18.75">
      <c r="C49" s="4"/>
      <c r="D49" s="4"/>
      <c r="E49" s="48"/>
      <c r="F49" s="522"/>
    </row>
    <row r="50" spans="3:6" ht="18.75">
      <c r="C50" s="4"/>
      <c r="D50" s="4"/>
      <c r="E50" s="26"/>
      <c r="F50" s="26"/>
    </row>
    <row r="51" spans="3:6" ht="18.75">
      <c r="C51" s="4"/>
      <c r="D51" s="4"/>
      <c r="E51" s="48"/>
      <c r="F51" s="522"/>
    </row>
    <row r="52" spans="3:6" ht="18.75">
      <c r="C52" s="4"/>
      <c r="D52" s="4"/>
      <c r="E52" s="26"/>
      <c r="F52" s="26"/>
    </row>
    <row r="53" spans="3:6" ht="18.75">
      <c r="C53" s="4"/>
      <c r="D53" s="4"/>
      <c r="E53" s="26"/>
      <c r="F53" s="26"/>
    </row>
    <row r="54" spans="3:6" ht="18.75">
      <c r="C54" s="4"/>
      <c r="D54" s="4"/>
      <c r="E54" s="26"/>
      <c r="F54" s="26"/>
    </row>
    <row r="55" spans="3:6" ht="18.75">
      <c r="C55" s="4"/>
      <c r="D55" s="4"/>
      <c r="E55" s="26"/>
      <c r="F55" s="26"/>
    </row>
    <row r="56" spans="3:6" ht="18.75">
      <c r="C56" s="4"/>
      <c r="D56" s="4"/>
      <c r="E56" s="26"/>
      <c r="F56" s="26"/>
    </row>
    <row r="57" spans="3:6" ht="18.75">
      <c r="C57" s="4"/>
      <c r="D57" s="4"/>
      <c r="E57" s="26"/>
      <c r="F57" s="26"/>
    </row>
    <row r="58" spans="3:6" ht="18.75">
      <c r="C58" s="4"/>
      <c r="D58" s="4"/>
      <c r="E58" s="26"/>
      <c r="F58" s="26"/>
    </row>
    <row r="59" spans="3:6" ht="18.75">
      <c r="C59" s="4"/>
      <c r="D59" s="4"/>
      <c r="E59" s="26"/>
      <c r="F59" s="26"/>
    </row>
    <row r="60" spans="5:6" ht="18.75">
      <c r="E60" s="26"/>
      <c r="F60" s="26"/>
    </row>
    <row r="61" spans="5:6" ht="18.75">
      <c r="E61" s="26"/>
      <c r="F61" s="26"/>
    </row>
    <row r="62" spans="5:6" ht="18.75">
      <c r="E62" s="26"/>
      <c r="F62" s="26"/>
    </row>
    <row r="63" spans="5:6" ht="18.75">
      <c r="E63" s="26"/>
      <c r="F63" s="26"/>
    </row>
    <row r="64" spans="5:6" ht="18.75">
      <c r="E64" s="26"/>
      <c r="F64" s="26"/>
    </row>
    <row r="65" spans="5:6" ht="18.75">
      <c r="E65" s="26"/>
      <c r="F65" s="26"/>
    </row>
    <row r="66" spans="5:6" ht="18.75">
      <c r="E66" s="26"/>
      <c r="F66" s="26"/>
    </row>
    <row r="67" spans="5:6" ht="18.75">
      <c r="E67" s="26"/>
      <c r="F67" s="26"/>
    </row>
    <row r="68" spans="5:6" ht="18.75">
      <c r="E68" s="26"/>
      <c r="F68" s="26"/>
    </row>
    <row r="69" spans="5:6" ht="18.75">
      <c r="E69" s="26"/>
      <c r="F69" s="26"/>
    </row>
    <row r="70" spans="5:6" ht="18.75">
      <c r="E70" s="26"/>
      <c r="F70" s="26"/>
    </row>
    <row r="71" spans="5:6" ht="18.75">
      <c r="E71" s="26"/>
      <c r="F71" s="26"/>
    </row>
    <row r="72" spans="5:6" ht="18.75">
      <c r="E72" s="26"/>
      <c r="F72" s="26"/>
    </row>
    <row r="73" spans="5:6" ht="18.75">
      <c r="E73" s="26"/>
      <c r="F73" s="26"/>
    </row>
    <row r="74" spans="5:6" ht="18.75">
      <c r="E74" s="26"/>
      <c r="F74" s="26"/>
    </row>
    <row r="75" spans="5:6" ht="18.75">
      <c r="E75" s="26"/>
      <c r="F75" s="26"/>
    </row>
    <row r="76" spans="5:6" ht="18.75">
      <c r="E76" s="26"/>
      <c r="F76" s="26"/>
    </row>
    <row r="77" spans="5:6" ht="18.75">
      <c r="E77" s="26"/>
      <c r="F77" s="26"/>
    </row>
    <row r="78" spans="5:6" ht="18.75">
      <c r="E78" s="26"/>
      <c r="F78" s="26"/>
    </row>
    <row r="79" spans="5:6" ht="18.75">
      <c r="E79" s="26"/>
      <c r="F79" s="26"/>
    </row>
    <row r="80" spans="5:6" ht="18.75">
      <c r="E80" s="26"/>
      <c r="F80" s="26"/>
    </row>
    <row r="81" spans="5:6" ht="18.75">
      <c r="E81" s="26"/>
      <c r="F81" s="26"/>
    </row>
    <row r="82" spans="5:6" ht="18.75">
      <c r="E82" s="26"/>
      <c r="F82" s="26"/>
    </row>
    <row r="83" spans="5:6" ht="18.75">
      <c r="E83" s="26"/>
      <c r="F83" s="26"/>
    </row>
    <row r="84" spans="5:6" ht="18.75">
      <c r="E84" s="26"/>
      <c r="F84" s="26"/>
    </row>
    <row r="85" spans="5:6" ht="18.75">
      <c r="E85" s="26"/>
      <c r="F85" s="26"/>
    </row>
    <row r="86" spans="5:6" ht="18.75">
      <c r="E86" s="26"/>
      <c r="F86" s="26"/>
    </row>
    <row r="87" spans="5:6" ht="18.75">
      <c r="E87" s="26"/>
      <c r="F87" s="26"/>
    </row>
    <row r="88" spans="5:6" ht="18.75">
      <c r="E88" s="26"/>
      <c r="F88" s="26"/>
    </row>
    <row r="89" spans="5:6" ht="18.75">
      <c r="E89" s="26"/>
      <c r="F89" s="26"/>
    </row>
    <row r="90" spans="5:6" ht="18.75">
      <c r="E90" s="26"/>
      <c r="F90" s="26"/>
    </row>
    <row r="91" spans="5:6" ht="18.75">
      <c r="E91" s="26"/>
      <c r="F91" s="26"/>
    </row>
    <row r="92" spans="5:6" ht="18.75">
      <c r="E92" s="26"/>
      <c r="F92" s="26"/>
    </row>
    <row r="93" spans="5:6" ht="18.75">
      <c r="E93" s="26"/>
      <c r="F93" s="26"/>
    </row>
    <row r="94" spans="5:6" ht="18.75">
      <c r="E94" s="26"/>
      <c r="F94" s="26"/>
    </row>
    <row r="95" spans="5:6" ht="18.75">
      <c r="E95" s="26"/>
      <c r="F95" s="26"/>
    </row>
    <row r="96" spans="5:6" ht="18.75">
      <c r="E96" s="26"/>
      <c r="F96" s="26"/>
    </row>
    <row r="97" spans="5:6" ht="18.75">
      <c r="E97" s="26"/>
      <c r="F97" s="26"/>
    </row>
    <row r="98" spans="5:6" ht="18.75">
      <c r="E98" s="26"/>
      <c r="F98" s="26"/>
    </row>
    <row r="99" spans="5:6" ht="18.75">
      <c r="E99" s="26"/>
      <c r="F99" s="26"/>
    </row>
    <row r="100" spans="5:6" ht="18.75">
      <c r="E100" s="26"/>
      <c r="F100" s="26"/>
    </row>
    <row r="101" spans="5:6" ht="18.75">
      <c r="E101" s="26"/>
      <c r="F101" s="26"/>
    </row>
    <row r="102" spans="5:6" ht="18.75">
      <c r="E102" s="26"/>
      <c r="F102" s="26"/>
    </row>
    <row r="103" spans="5:6" ht="18.75">
      <c r="E103" s="26"/>
      <c r="F103" s="26"/>
    </row>
    <row r="104" spans="5:6" ht="18.75">
      <c r="E104" s="26"/>
      <c r="F104" s="26"/>
    </row>
    <row r="105" spans="5:6" ht="18.75">
      <c r="E105" s="26"/>
      <c r="F105" s="26"/>
    </row>
    <row r="106" spans="5:6" ht="18.75">
      <c r="E106" s="26"/>
      <c r="F106" s="26"/>
    </row>
    <row r="107" spans="5:6" ht="18.75">
      <c r="E107" s="26"/>
      <c r="F107" s="26"/>
    </row>
    <row r="108" spans="5:6" ht="18.75">
      <c r="E108" s="26"/>
      <c r="F108" s="26"/>
    </row>
    <row r="109" spans="5:6" ht="18.75">
      <c r="E109" s="26"/>
      <c r="F109" s="26"/>
    </row>
    <row r="110" spans="5:6" ht="18.75">
      <c r="E110" s="26"/>
      <c r="F110" s="26"/>
    </row>
    <row r="111" spans="5:6" ht="18.75">
      <c r="E111" s="26"/>
      <c r="F111" s="26"/>
    </row>
    <row r="112" spans="5:6" ht="18.75">
      <c r="E112" s="26"/>
      <c r="F112" s="26"/>
    </row>
    <row r="113" spans="5:6" ht="18.75">
      <c r="E113" s="26"/>
      <c r="F113" s="26"/>
    </row>
    <row r="114" spans="5:6" ht="18.75">
      <c r="E114" s="26"/>
      <c r="F114" s="26"/>
    </row>
    <row r="115" spans="5:6" ht="18.75">
      <c r="E115" s="26"/>
      <c r="F115" s="26"/>
    </row>
    <row r="116" spans="5:6" ht="18.75">
      <c r="E116" s="26"/>
      <c r="F116" s="26"/>
    </row>
    <row r="117" spans="5:6" ht="18.75">
      <c r="E117" s="26"/>
      <c r="F117" s="26"/>
    </row>
    <row r="118" spans="5:6" ht="18.75">
      <c r="E118" s="26"/>
      <c r="F118" s="26"/>
    </row>
    <row r="119" spans="5:6" ht="18.75">
      <c r="E119" s="26"/>
      <c r="F119" s="26"/>
    </row>
    <row r="120" spans="5:6" ht="18.75">
      <c r="E120" s="26"/>
      <c r="F120" s="26"/>
    </row>
    <row r="121" spans="5:6" ht="18.75">
      <c r="E121" s="26"/>
      <c r="F121" s="26"/>
    </row>
    <row r="122" spans="5:6" ht="18.75">
      <c r="E122" s="26"/>
      <c r="F122" s="26"/>
    </row>
    <row r="123" spans="5:6" ht="18.75">
      <c r="E123" s="26"/>
      <c r="F123" s="26"/>
    </row>
    <row r="124" spans="5:6" ht="18.75">
      <c r="E124" s="26"/>
      <c r="F124" s="26"/>
    </row>
    <row r="125" spans="5:6" ht="18.75">
      <c r="E125" s="26"/>
      <c r="F125" s="26"/>
    </row>
    <row r="126" spans="5:6" ht="18.75">
      <c r="E126" s="26"/>
      <c r="F126" s="26"/>
    </row>
    <row r="127" spans="5:6" ht="18.75">
      <c r="E127" s="26"/>
      <c r="F127" s="26"/>
    </row>
    <row r="128" spans="5:6" ht="18.75">
      <c r="E128" s="26"/>
      <c r="F128" s="26"/>
    </row>
    <row r="129" spans="5:6" ht="18.75">
      <c r="E129" s="26"/>
      <c r="F129" s="26"/>
    </row>
    <row r="130" spans="5:6" ht="18.75">
      <c r="E130" s="26"/>
      <c r="F130" s="26"/>
    </row>
    <row r="131" spans="5:6" ht="18.75">
      <c r="E131" s="26"/>
      <c r="F131" s="26"/>
    </row>
    <row r="132" spans="5:6" ht="18.75">
      <c r="E132" s="26"/>
      <c r="F132" s="26"/>
    </row>
    <row r="133" spans="5:6" ht="18.75">
      <c r="E133" s="26"/>
      <c r="F133" s="26"/>
    </row>
    <row r="134" spans="5:6" ht="18.75">
      <c r="E134" s="26"/>
      <c r="F134" s="26"/>
    </row>
    <row r="135" spans="5:6" ht="18.75">
      <c r="E135" s="26"/>
      <c r="F135" s="26"/>
    </row>
    <row r="136" spans="5:6" ht="18.75">
      <c r="E136" s="26"/>
      <c r="F136" s="26"/>
    </row>
    <row r="137" spans="5:6" ht="18.75">
      <c r="E137" s="26"/>
      <c r="F137" s="26"/>
    </row>
    <row r="138" spans="5:6" ht="18.75">
      <c r="E138" s="26"/>
      <c r="F138" s="26"/>
    </row>
    <row r="139" spans="5:6" ht="18.75">
      <c r="E139" s="26"/>
      <c r="F139" s="26"/>
    </row>
    <row r="140" spans="5:6" ht="18.75">
      <c r="E140" s="26"/>
      <c r="F140" s="26"/>
    </row>
    <row r="141" spans="5:6" ht="18.75">
      <c r="E141" s="26"/>
      <c r="F141" s="26"/>
    </row>
    <row r="142" spans="5:6" ht="18.75">
      <c r="E142" s="26"/>
      <c r="F142" s="26"/>
    </row>
    <row r="143" spans="5:6" ht="18.75">
      <c r="E143" s="26"/>
      <c r="F143" s="26"/>
    </row>
    <row r="144" spans="5:6" ht="18.75">
      <c r="E144" s="26"/>
      <c r="F144" s="26"/>
    </row>
    <row r="145" spans="5:6" ht="18.75">
      <c r="E145" s="26"/>
      <c r="F145" s="26"/>
    </row>
    <row r="146" spans="5:6" ht="18.75">
      <c r="E146" s="26"/>
      <c r="F146" s="26"/>
    </row>
    <row r="147" spans="5:6" ht="18.75">
      <c r="E147" s="26"/>
      <c r="F147" s="26"/>
    </row>
    <row r="148" spans="5:6" ht="18.75">
      <c r="E148" s="26"/>
      <c r="F148" s="26"/>
    </row>
    <row r="149" spans="5:6" ht="18.75">
      <c r="E149" s="26"/>
      <c r="F149" s="26"/>
    </row>
    <row r="150" spans="5:6" ht="18.75">
      <c r="E150" s="26"/>
      <c r="F150" s="26"/>
    </row>
    <row r="151" spans="5:6" ht="18.75">
      <c r="E151" s="26"/>
      <c r="F151" s="26"/>
    </row>
    <row r="152" spans="5:6" ht="18.75">
      <c r="E152" s="26"/>
      <c r="F152" s="26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7">
      <selection activeCell="C2" sqref="C2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44.7109375" style="128" customWidth="1"/>
    <col min="4" max="4" width="16.140625" style="4" customWidth="1"/>
    <col min="5" max="6" width="9.140625" style="2" customWidth="1"/>
    <col min="7" max="7" width="20.140625" style="2" customWidth="1"/>
    <col min="8" max="16384" width="9.140625" style="2" customWidth="1"/>
  </cols>
  <sheetData>
    <row r="1" ht="19.5" customHeight="1">
      <c r="C1" s="365" t="s">
        <v>404</v>
      </c>
    </row>
    <row r="2" ht="19.5" customHeight="1">
      <c r="C2" s="366" t="s">
        <v>351</v>
      </c>
    </row>
    <row r="3" ht="15" customHeight="1">
      <c r="C3" s="366" t="s">
        <v>38</v>
      </c>
    </row>
    <row r="4" ht="17.25" customHeight="1">
      <c r="C4" s="161" t="s">
        <v>352</v>
      </c>
    </row>
    <row r="5" ht="14.25" customHeight="1">
      <c r="C5" s="366"/>
    </row>
    <row r="6" ht="14.25" customHeight="1">
      <c r="C6" s="366"/>
    </row>
    <row r="7" spans="1:4" s="24" customFormat="1" ht="19.5" customHeight="1">
      <c r="A7" s="367" t="s">
        <v>195</v>
      </c>
      <c r="B7" s="368"/>
      <c r="C7" s="162"/>
      <c r="D7" s="4"/>
    </row>
    <row r="8" spans="1:4" s="24" customFormat="1" ht="19.5" customHeight="1">
      <c r="A8" s="367" t="s">
        <v>196</v>
      </c>
      <c r="B8" s="368"/>
      <c r="C8" s="162"/>
      <c r="D8" s="4"/>
    </row>
    <row r="9" spans="1:3" ht="18.75" customHeight="1">
      <c r="A9" s="367" t="s">
        <v>197</v>
      </c>
      <c r="B9" s="33"/>
      <c r="C9" s="162"/>
    </row>
    <row r="10" spans="1:2" ht="13.5">
      <c r="A10" s="80" t="s">
        <v>3</v>
      </c>
      <c r="B10" s="369"/>
    </row>
    <row r="11" spans="3:4" ht="11.25" customHeight="1">
      <c r="C11" s="370"/>
      <c r="D11" s="371" t="s">
        <v>62</v>
      </c>
    </row>
    <row r="12" spans="1:4" ht="33" customHeight="1">
      <c r="A12" s="344" t="s">
        <v>13</v>
      </c>
      <c r="B12" s="344" t="s">
        <v>198</v>
      </c>
      <c r="C12" s="200" t="s">
        <v>199</v>
      </c>
      <c r="D12" s="372" t="s">
        <v>200</v>
      </c>
    </row>
    <row r="13" spans="1:4" s="33" customFormat="1" ht="22.5" customHeight="1">
      <c r="A13" s="373" t="s">
        <v>201</v>
      </c>
      <c r="B13" s="374"/>
      <c r="C13" s="375"/>
      <c r="D13" s="376">
        <f>D14+D20</f>
        <v>9444691.77</v>
      </c>
    </row>
    <row r="14" spans="1:4" s="33" customFormat="1" ht="24.75" customHeight="1">
      <c r="A14" s="377" t="s">
        <v>202</v>
      </c>
      <c r="B14" s="378"/>
      <c r="C14" s="379"/>
      <c r="D14" s="376">
        <f>D15</f>
        <v>3097648</v>
      </c>
    </row>
    <row r="15" spans="1:4" s="33" customFormat="1" ht="30" customHeight="1">
      <c r="A15" s="201">
        <v>801</v>
      </c>
      <c r="B15" s="309" t="s">
        <v>92</v>
      </c>
      <c r="C15" s="381"/>
      <c r="D15" s="382">
        <f>SUM(D16:D19)</f>
        <v>3097648</v>
      </c>
    </row>
    <row r="16" spans="1:4" s="33" customFormat="1" ht="30" customHeight="1">
      <c r="A16" s="565"/>
      <c r="B16" s="384"/>
      <c r="C16" s="236" t="s">
        <v>203</v>
      </c>
      <c r="D16" s="385">
        <f>91600+117248</f>
        <v>208848</v>
      </c>
    </row>
    <row r="17" spans="1:4" s="33" customFormat="1" ht="29.25" customHeight="1">
      <c r="A17" s="383"/>
      <c r="B17" s="384"/>
      <c r="C17" s="236" t="s">
        <v>204</v>
      </c>
      <c r="D17" s="385">
        <f>90000+110000+110000+1350000+100000+510000+568000-21500-41700-508000-35000-510000</f>
        <v>1721800</v>
      </c>
    </row>
    <row r="18" spans="1:4" s="33" customFormat="1" ht="33" customHeight="1">
      <c r="A18" s="383"/>
      <c r="B18" s="384"/>
      <c r="C18" s="236" t="s">
        <v>205</v>
      </c>
      <c r="D18" s="385">
        <f>304600+461200-50000-120000</f>
        <v>595800</v>
      </c>
    </row>
    <row r="19" spans="1:4" s="33" customFormat="1" ht="33" customHeight="1">
      <c r="A19" s="566"/>
      <c r="B19" s="384"/>
      <c r="C19" s="236" t="s">
        <v>206</v>
      </c>
      <c r="D19" s="532">
        <f>21500+41700+508000</f>
        <v>571200</v>
      </c>
    </row>
    <row r="20" spans="1:4" s="33" customFormat="1" ht="24.75" customHeight="1">
      <c r="A20" s="377" t="s">
        <v>207</v>
      </c>
      <c r="B20" s="378"/>
      <c r="C20" s="379"/>
      <c r="D20" s="386">
        <f>D21+D23+D26+D37+D42+D51+D55+D60</f>
        <v>6347043.77</v>
      </c>
    </row>
    <row r="21" spans="1:4" s="33" customFormat="1" ht="42" customHeight="1">
      <c r="A21" s="201">
        <v>754</v>
      </c>
      <c r="B21" s="309" t="s">
        <v>85</v>
      </c>
      <c r="C21" s="236"/>
      <c r="D21" s="386">
        <f>D22</f>
        <v>20000</v>
      </c>
    </row>
    <row r="22" spans="1:4" s="33" customFormat="1" ht="35.25" customHeight="1">
      <c r="A22" s="387"/>
      <c r="B22" s="307"/>
      <c r="C22" s="236" t="s">
        <v>88</v>
      </c>
      <c r="D22" s="385">
        <v>20000</v>
      </c>
    </row>
    <row r="23" spans="1:4" s="33" customFormat="1" ht="25.5" customHeight="1">
      <c r="A23" s="270">
        <v>801</v>
      </c>
      <c r="B23" s="405" t="s">
        <v>92</v>
      </c>
      <c r="C23" s="394"/>
      <c r="D23" s="569">
        <f>D24+D25</f>
        <v>11390.5</v>
      </c>
    </row>
    <row r="24" spans="1:4" s="33" customFormat="1" ht="35.25" customHeight="1">
      <c r="A24" s="570"/>
      <c r="B24" s="571"/>
      <c r="C24" s="416" t="s">
        <v>364</v>
      </c>
      <c r="D24" s="568">
        <f>6242.12</f>
        <v>6242.12</v>
      </c>
    </row>
    <row r="25" spans="1:4" s="33" customFormat="1" ht="35.25" customHeight="1">
      <c r="A25" s="452"/>
      <c r="B25" s="567"/>
      <c r="C25" s="416" t="s">
        <v>365</v>
      </c>
      <c r="D25" s="568">
        <f>5148.38</f>
        <v>5148.38</v>
      </c>
    </row>
    <row r="26" spans="1:4" s="33" customFormat="1" ht="27" customHeight="1">
      <c r="A26" s="274">
        <v>851</v>
      </c>
      <c r="B26" s="388" t="s">
        <v>208</v>
      </c>
      <c r="C26" s="389"/>
      <c r="D26" s="390">
        <f>SUM(D27:D36)</f>
        <v>976000</v>
      </c>
    </row>
    <row r="27" spans="1:4" s="33" customFormat="1" ht="39" customHeight="1">
      <c r="A27" s="259"/>
      <c r="B27" s="391"/>
      <c r="C27" s="236" t="s">
        <v>209</v>
      </c>
      <c r="D27" s="385">
        <v>90000</v>
      </c>
    </row>
    <row r="28" spans="1:4" s="33" customFormat="1" ht="33.75" customHeight="1">
      <c r="A28" s="270"/>
      <c r="B28" s="392"/>
      <c r="C28" s="236" t="s">
        <v>210</v>
      </c>
      <c r="D28" s="385">
        <v>440000</v>
      </c>
    </row>
    <row r="29" spans="1:4" s="33" customFormat="1" ht="44.25" customHeight="1">
      <c r="A29" s="270"/>
      <c r="B29" s="393"/>
      <c r="C29" s="236" t="s">
        <v>211</v>
      </c>
      <c r="D29" s="385">
        <v>50000</v>
      </c>
    </row>
    <row r="30" spans="1:4" s="33" customFormat="1" ht="32.25" customHeight="1">
      <c r="A30" s="270"/>
      <c r="B30" s="393"/>
      <c r="C30" s="236" t="s">
        <v>212</v>
      </c>
      <c r="D30" s="385">
        <v>10000</v>
      </c>
    </row>
    <row r="31" spans="1:4" s="33" customFormat="1" ht="54.75" customHeight="1">
      <c r="A31" s="270"/>
      <c r="B31" s="393"/>
      <c r="C31" s="236" t="s">
        <v>213</v>
      </c>
      <c r="D31" s="385">
        <v>120000</v>
      </c>
    </row>
    <row r="32" spans="1:4" s="33" customFormat="1" ht="36" customHeight="1">
      <c r="A32" s="270"/>
      <c r="B32" s="393"/>
      <c r="C32" s="236" t="s">
        <v>214</v>
      </c>
      <c r="D32" s="385">
        <v>40000</v>
      </c>
    </row>
    <row r="33" spans="1:4" s="33" customFormat="1" ht="27.75" customHeight="1">
      <c r="A33" s="270"/>
      <c r="B33" s="393"/>
      <c r="C33" s="236" t="s">
        <v>215</v>
      </c>
      <c r="D33" s="385">
        <v>101000</v>
      </c>
    </row>
    <row r="34" spans="1:4" s="33" customFormat="1" ht="31.5" customHeight="1">
      <c r="A34" s="270"/>
      <c r="B34" s="393"/>
      <c r="C34" s="236" t="s">
        <v>216</v>
      </c>
      <c r="D34" s="385">
        <v>90000</v>
      </c>
    </row>
    <row r="35" spans="1:4" s="33" customFormat="1" ht="33.75" customHeight="1">
      <c r="A35" s="270"/>
      <c r="B35" s="393"/>
      <c r="C35" s="236" t="s">
        <v>217</v>
      </c>
      <c r="D35" s="385">
        <v>25000</v>
      </c>
    </row>
    <row r="36" spans="1:4" s="33" customFormat="1" ht="23.25" customHeight="1">
      <c r="A36" s="270"/>
      <c r="B36" s="393"/>
      <c r="C36" s="394" t="s">
        <v>218</v>
      </c>
      <c r="D36" s="395">
        <v>10000</v>
      </c>
    </row>
    <row r="37" spans="1:4" s="33" customFormat="1" ht="21" customHeight="1">
      <c r="A37" s="259">
        <v>852</v>
      </c>
      <c r="B37" s="396" t="s">
        <v>180</v>
      </c>
      <c r="C37" s="389"/>
      <c r="D37" s="397">
        <f>SUM(D38:D41)</f>
        <v>1391000</v>
      </c>
    </row>
    <row r="38" spans="1:4" s="33" customFormat="1" ht="37.5" customHeight="1">
      <c r="A38" s="398"/>
      <c r="B38" s="399"/>
      <c r="C38" s="183" t="s">
        <v>219</v>
      </c>
      <c r="D38" s="385">
        <v>1056000</v>
      </c>
    </row>
    <row r="39" spans="1:4" s="33" customFormat="1" ht="27" customHeight="1">
      <c r="A39" s="252"/>
      <c r="B39" s="400"/>
      <c r="C39" s="401" t="s">
        <v>220</v>
      </c>
      <c r="D39" s="385">
        <v>210000</v>
      </c>
    </row>
    <row r="40" spans="1:4" s="33" customFormat="1" ht="38.25" customHeight="1">
      <c r="A40" s="252"/>
      <c r="B40" s="400"/>
      <c r="C40" s="401" t="s">
        <v>221</v>
      </c>
      <c r="D40" s="385">
        <v>85000</v>
      </c>
    </row>
    <row r="41" spans="1:4" s="33" customFormat="1" ht="38.25" customHeight="1">
      <c r="A41" s="252"/>
      <c r="B41" s="400"/>
      <c r="C41" s="401" t="s">
        <v>222</v>
      </c>
      <c r="D41" s="385">
        <v>40000</v>
      </c>
    </row>
    <row r="42" spans="1:4" s="33" customFormat="1" ht="39" customHeight="1">
      <c r="A42" s="201">
        <v>853</v>
      </c>
      <c r="B42" s="402" t="s">
        <v>114</v>
      </c>
      <c r="C42" s="403"/>
      <c r="D42" s="382">
        <f>SUM(D43:D50)</f>
        <v>451653.27</v>
      </c>
    </row>
    <row r="43" spans="1:4" s="33" customFormat="1" ht="30" customHeight="1">
      <c r="A43" s="252"/>
      <c r="B43" s="400"/>
      <c r="C43" s="403" t="s">
        <v>223</v>
      </c>
      <c r="D43" s="385">
        <v>96000</v>
      </c>
    </row>
    <row r="44" spans="1:4" s="33" customFormat="1" ht="30" customHeight="1">
      <c r="A44" s="252"/>
      <c r="B44" s="400"/>
      <c r="C44" s="404" t="s">
        <v>224</v>
      </c>
      <c r="D44" s="385">
        <v>72000</v>
      </c>
    </row>
    <row r="45" spans="1:4" s="33" customFormat="1" ht="30" customHeight="1">
      <c r="A45" s="252"/>
      <c r="B45" s="400"/>
      <c r="C45" s="404" t="s">
        <v>225</v>
      </c>
      <c r="D45" s="385">
        <v>19800</v>
      </c>
    </row>
    <row r="46" spans="1:4" s="33" customFormat="1" ht="30.75" customHeight="1">
      <c r="A46" s="252"/>
      <c r="B46" s="400"/>
      <c r="C46" s="404" t="s">
        <v>226</v>
      </c>
      <c r="D46" s="385">
        <v>24000</v>
      </c>
    </row>
    <row r="47" spans="1:4" s="33" customFormat="1" ht="30.75" customHeight="1">
      <c r="A47" s="252"/>
      <c r="B47" s="400"/>
      <c r="C47" s="401" t="s">
        <v>227</v>
      </c>
      <c r="D47" s="385">
        <v>18500</v>
      </c>
    </row>
    <row r="48" spans="1:4" s="33" customFormat="1" ht="30.75" customHeight="1">
      <c r="A48" s="252"/>
      <c r="B48" s="400"/>
      <c r="C48" s="401" t="s">
        <v>228</v>
      </c>
      <c r="D48" s="385">
        <v>30000</v>
      </c>
    </row>
    <row r="49" spans="1:4" s="33" customFormat="1" ht="46.5" customHeight="1">
      <c r="A49" s="252"/>
      <c r="B49" s="405"/>
      <c r="C49" s="403" t="s">
        <v>229</v>
      </c>
      <c r="D49" s="385">
        <f>29333.5+5176.5+27066.77+4776.5</f>
        <v>66353.27</v>
      </c>
    </row>
    <row r="50" spans="1:4" s="33" customFormat="1" ht="42" customHeight="1">
      <c r="A50" s="252"/>
      <c r="B50" s="405"/>
      <c r="C50" s="542" t="s">
        <v>353</v>
      </c>
      <c r="D50" s="543">
        <v>125000</v>
      </c>
    </row>
    <row r="51" spans="1:4" s="33" customFormat="1" ht="38.25" customHeight="1">
      <c r="A51" s="201">
        <v>900</v>
      </c>
      <c r="B51" s="402" t="s">
        <v>230</v>
      </c>
      <c r="C51" s="406"/>
      <c r="D51" s="376">
        <f>SUM(D52:D54)</f>
        <v>812000</v>
      </c>
    </row>
    <row r="52" spans="1:4" s="33" customFormat="1" ht="61.5" customHeight="1">
      <c r="A52" s="407"/>
      <c r="B52" s="408"/>
      <c r="C52" s="409" t="s">
        <v>231</v>
      </c>
      <c r="D52" s="385">
        <v>282000</v>
      </c>
    </row>
    <row r="53" spans="1:4" s="140" customFormat="1" ht="45.75" customHeight="1">
      <c r="A53" s="321"/>
      <c r="B53" s="410"/>
      <c r="C53" s="411" t="s">
        <v>232</v>
      </c>
      <c r="D53" s="412">
        <v>30000</v>
      </c>
    </row>
    <row r="54" spans="1:4" s="33" customFormat="1" ht="40.5" customHeight="1">
      <c r="A54" s="413"/>
      <c r="B54" s="414"/>
      <c r="C54" s="411" t="s">
        <v>233</v>
      </c>
      <c r="D54" s="385">
        <v>500000</v>
      </c>
    </row>
    <row r="55" spans="1:4" s="33" customFormat="1" ht="39" customHeight="1">
      <c r="A55" s="259">
        <v>921</v>
      </c>
      <c r="B55" s="415" t="s">
        <v>149</v>
      </c>
      <c r="C55" s="402"/>
      <c r="D55" s="376">
        <f>SUM(D56:D59)</f>
        <v>155000</v>
      </c>
    </row>
    <row r="56" spans="1:4" s="33" customFormat="1" ht="42.75" customHeight="1">
      <c r="A56" s="407"/>
      <c r="B56" s="408"/>
      <c r="C56" s="416" t="s">
        <v>234</v>
      </c>
      <c r="D56" s="385">
        <v>50000</v>
      </c>
    </row>
    <row r="57" spans="1:4" s="33" customFormat="1" ht="42" customHeight="1">
      <c r="A57" s="321"/>
      <c r="B57" s="410"/>
      <c r="C57" s="416" t="s">
        <v>235</v>
      </c>
      <c r="D57" s="385">
        <v>10000</v>
      </c>
    </row>
    <row r="58" spans="1:4" s="33" customFormat="1" ht="31.5" customHeight="1">
      <c r="A58" s="321"/>
      <c r="B58" s="410"/>
      <c r="C58" s="417" t="s">
        <v>236</v>
      </c>
      <c r="D58" s="385">
        <v>45000</v>
      </c>
    </row>
    <row r="59" spans="1:4" s="33" customFormat="1" ht="35.25" customHeight="1">
      <c r="A59" s="413"/>
      <c r="B59" s="414"/>
      <c r="C59" s="417" t="s">
        <v>237</v>
      </c>
      <c r="D59" s="385">
        <v>50000</v>
      </c>
    </row>
    <row r="60" spans="1:4" s="33" customFormat="1" ht="34.5" customHeight="1">
      <c r="A60" s="274">
        <v>926</v>
      </c>
      <c r="B60" s="418" t="s">
        <v>238</v>
      </c>
      <c r="C60" s="406"/>
      <c r="D60" s="376">
        <f>SUM(D61:D63)</f>
        <v>2530000</v>
      </c>
    </row>
    <row r="61" spans="1:4" s="138" customFormat="1" ht="42.75" customHeight="1">
      <c r="A61" s="321"/>
      <c r="B61" s="229"/>
      <c r="C61" s="419" t="s">
        <v>239</v>
      </c>
      <c r="D61" s="385">
        <v>2400000</v>
      </c>
    </row>
    <row r="62" spans="1:4" s="138" customFormat="1" ht="38.25" customHeight="1">
      <c r="A62" s="420"/>
      <c r="B62" s="306"/>
      <c r="C62" s="421" t="s">
        <v>240</v>
      </c>
      <c r="D62" s="385">
        <v>115000</v>
      </c>
    </row>
    <row r="63" spans="1:4" s="33" customFormat="1" ht="29.25" customHeight="1">
      <c r="A63" s="420"/>
      <c r="B63" s="306"/>
      <c r="C63" s="422" t="s">
        <v>241</v>
      </c>
      <c r="D63" s="385">
        <v>15000</v>
      </c>
    </row>
    <row r="64" spans="1:4" s="33" customFormat="1" ht="30" customHeight="1">
      <c r="A64" s="423" t="s">
        <v>242</v>
      </c>
      <c r="B64" s="424"/>
      <c r="C64" s="425"/>
      <c r="D64" s="397">
        <f>D65+D75</f>
        <v>6633640.78</v>
      </c>
    </row>
    <row r="65" spans="1:4" s="33" customFormat="1" ht="27" customHeight="1">
      <c r="A65" s="426" t="s">
        <v>202</v>
      </c>
      <c r="B65" s="427"/>
      <c r="C65" s="428"/>
      <c r="D65" s="429">
        <f>D66+D71+D73</f>
        <v>6250748</v>
      </c>
    </row>
    <row r="66" spans="1:4" s="33" customFormat="1" ht="23.25" customHeight="1">
      <c r="A66" s="380">
        <v>801</v>
      </c>
      <c r="B66" s="309" t="s">
        <v>92</v>
      </c>
      <c r="C66" s="236"/>
      <c r="D66" s="382">
        <f>SUM(D67:D70)</f>
        <v>4440000</v>
      </c>
    </row>
    <row r="67" spans="1:4" s="33" customFormat="1" ht="30" customHeight="1">
      <c r="A67" s="430"/>
      <c r="B67" s="249"/>
      <c r="C67" s="236" t="s">
        <v>243</v>
      </c>
      <c r="D67" s="385">
        <f>1700000-220000</f>
        <v>1480000</v>
      </c>
    </row>
    <row r="68" spans="1:4" s="33" customFormat="1" ht="30" customHeight="1">
      <c r="A68" s="430"/>
      <c r="B68" s="249"/>
      <c r="C68" s="236" t="s">
        <v>244</v>
      </c>
      <c r="D68" s="385">
        <f>350000-20942</f>
        <v>329058</v>
      </c>
    </row>
    <row r="69" spans="1:4" s="33" customFormat="1" ht="31.5" customHeight="1">
      <c r="A69" s="430"/>
      <c r="B69" s="249"/>
      <c r="C69" s="236" t="s">
        <v>245</v>
      </c>
      <c r="D69" s="385">
        <f>2900000-290000</f>
        <v>2610000</v>
      </c>
    </row>
    <row r="70" spans="1:4" s="33" customFormat="1" ht="31.5" customHeight="1">
      <c r="A70" s="430"/>
      <c r="B70" s="249"/>
      <c r="C70" s="236" t="s">
        <v>246</v>
      </c>
      <c r="D70" s="385">
        <v>20942</v>
      </c>
    </row>
    <row r="71" spans="1:4" s="33" customFormat="1" ht="39" customHeight="1">
      <c r="A71" s="259">
        <v>853</v>
      </c>
      <c r="B71" s="431" t="s">
        <v>114</v>
      </c>
      <c r="C71" s="432"/>
      <c r="D71" s="376">
        <f>SUM(D72:D72)</f>
        <v>310748</v>
      </c>
    </row>
    <row r="72" spans="1:4" s="160" customFormat="1" ht="37.5" customHeight="1">
      <c r="A72" s="398"/>
      <c r="B72" s="433"/>
      <c r="C72" s="417" t="s">
        <v>247</v>
      </c>
      <c r="D72" s="385">
        <v>310748</v>
      </c>
    </row>
    <row r="73" spans="1:4" s="33" customFormat="1" ht="31.5" customHeight="1">
      <c r="A73" s="201">
        <v>854</v>
      </c>
      <c r="B73" s="309" t="s">
        <v>183</v>
      </c>
      <c r="C73" s="236"/>
      <c r="D73" s="434">
        <f>D74</f>
        <v>1500000</v>
      </c>
    </row>
    <row r="74" spans="1:4" s="33" customFormat="1" ht="43.5" customHeight="1">
      <c r="A74" s="435"/>
      <c r="B74" s="436"/>
      <c r="C74" s="236" t="s">
        <v>248</v>
      </c>
      <c r="D74" s="385">
        <v>1500000</v>
      </c>
    </row>
    <row r="75" spans="1:4" s="33" customFormat="1" ht="29.25" customHeight="1">
      <c r="A75" s="377" t="s">
        <v>207</v>
      </c>
      <c r="B75" s="437"/>
      <c r="C75" s="438"/>
      <c r="D75" s="439">
        <f>D76+D79+D82</f>
        <v>382892.78</v>
      </c>
    </row>
    <row r="76" spans="1:4" s="33" customFormat="1" ht="34.5" customHeight="1">
      <c r="A76" s="270">
        <v>630</v>
      </c>
      <c r="B76" s="440" t="s">
        <v>163</v>
      </c>
      <c r="C76" s="441" t="s">
        <v>3</v>
      </c>
      <c r="D76" s="376">
        <f>SUM(D77:D78)</f>
        <v>100000</v>
      </c>
    </row>
    <row r="77" spans="1:4" s="33" customFormat="1" ht="36.75" customHeight="1">
      <c r="A77" s="398"/>
      <c r="B77" s="442"/>
      <c r="C77" s="443" t="s">
        <v>249</v>
      </c>
      <c r="D77" s="385">
        <v>60000</v>
      </c>
    </row>
    <row r="78" spans="1:4" s="33" customFormat="1" ht="30" customHeight="1">
      <c r="A78" s="321"/>
      <c r="B78" s="444"/>
      <c r="C78" s="409" t="s">
        <v>250</v>
      </c>
      <c r="D78" s="385">
        <v>40000</v>
      </c>
    </row>
    <row r="79" spans="1:4" s="33" customFormat="1" ht="26.25" customHeight="1">
      <c r="A79" s="201">
        <v>852</v>
      </c>
      <c r="B79" s="445" t="s">
        <v>180</v>
      </c>
      <c r="C79" s="432"/>
      <c r="D79" s="376">
        <f>SUM(D80:D81)</f>
        <v>207000</v>
      </c>
    </row>
    <row r="80" spans="1:4" s="33" customFormat="1" ht="40.5" customHeight="1">
      <c r="A80" s="306"/>
      <c r="B80" s="306"/>
      <c r="C80" s="432" t="s">
        <v>251</v>
      </c>
      <c r="D80" s="385">
        <v>200000</v>
      </c>
    </row>
    <row r="81" spans="1:4" s="33" customFormat="1" ht="40.5" customHeight="1">
      <c r="A81" s="306"/>
      <c r="B81" s="306"/>
      <c r="C81" s="432" t="s">
        <v>254</v>
      </c>
      <c r="D81" s="395">
        <v>7000</v>
      </c>
    </row>
    <row r="82" spans="1:7" s="33" customFormat="1" ht="38.25" customHeight="1">
      <c r="A82" s="259">
        <v>853</v>
      </c>
      <c r="B82" s="431" t="s">
        <v>114</v>
      </c>
      <c r="C82" s="432"/>
      <c r="D82" s="446">
        <f>SUM(D83)</f>
        <v>75892.78</v>
      </c>
      <c r="G82" s="3"/>
    </row>
    <row r="83" spans="1:7" s="33" customFormat="1" ht="37.5" customHeight="1">
      <c r="A83" s="307"/>
      <c r="B83" s="307"/>
      <c r="C83" s="432" t="s">
        <v>252</v>
      </c>
      <c r="D83" s="385">
        <f>5892.78+70000</f>
        <v>75892.78</v>
      </c>
      <c r="G83" s="3"/>
    </row>
    <row r="84" spans="1:7" s="33" customFormat="1" ht="24.75" customHeight="1">
      <c r="A84" s="621" t="s">
        <v>253</v>
      </c>
      <c r="B84" s="622"/>
      <c r="C84" s="623"/>
      <c r="D84" s="447">
        <f>D13+D64</f>
        <v>16078332.55</v>
      </c>
      <c r="G84" s="3"/>
    </row>
    <row r="85" spans="3:7" s="33" customFormat="1" ht="12.75">
      <c r="C85" s="162"/>
      <c r="D85" s="448"/>
      <c r="G85" s="3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</sheetData>
  <sheetProtection/>
  <mergeCells count="1">
    <mergeCell ref="A84:C8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4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140625" style="144" customWidth="1"/>
    <col min="2" max="2" width="23.7109375" style="136" customWidth="1"/>
    <col min="3" max="3" width="27.57421875" style="142" customWidth="1"/>
    <col min="4" max="4" width="30.7109375" style="136" customWidth="1"/>
    <col min="5" max="5" width="18.8515625" style="136" customWidth="1"/>
    <col min="6" max="6" width="28.140625" style="144" customWidth="1"/>
    <col min="7" max="7" width="12.7109375" style="144" bestFit="1" customWidth="1"/>
    <col min="8" max="8" width="15.8515625" style="144" customWidth="1"/>
    <col min="9" max="9" width="16.28125" style="144" customWidth="1"/>
    <col min="10" max="10" width="14.7109375" style="144" customWidth="1"/>
    <col min="11" max="11" width="9.140625" style="144" customWidth="1"/>
  </cols>
  <sheetData>
    <row r="1" ht="18">
      <c r="L1" s="144"/>
    </row>
    <row r="2" spans="1:11" s="40" customFormat="1" ht="18">
      <c r="A2" s="291"/>
      <c r="B2" s="529"/>
      <c r="C2" s="530"/>
      <c r="D2" s="529"/>
      <c r="E2" s="529"/>
      <c r="F2" s="291"/>
      <c r="G2" s="291"/>
      <c r="H2" s="291"/>
      <c r="I2" s="291"/>
      <c r="J2" s="291"/>
      <c r="K2" s="291"/>
    </row>
    <row r="3" spans="1:11" s="40" customFormat="1" ht="18">
      <c r="A3" s="291"/>
      <c r="B3" s="529"/>
      <c r="C3" s="530"/>
      <c r="D3" s="529"/>
      <c r="E3" s="529"/>
      <c r="F3" s="291"/>
      <c r="G3" s="291"/>
      <c r="H3" s="291"/>
      <c r="I3" s="291"/>
      <c r="J3" s="291"/>
      <c r="K3" s="291"/>
    </row>
    <row r="4" spans="1:11" s="40" customFormat="1" ht="18">
      <c r="A4" s="291"/>
      <c r="B4" s="529"/>
      <c r="C4" s="530"/>
      <c r="D4" s="529"/>
      <c r="E4" s="529"/>
      <c r="F4" s="291"/>
      <c r="G4" s="291"/>
      <c r="H4" s="291"/>
      <c r="I4" s="291"/>
      <c r="J4" s="291"/>
      <c r="K4" s="291"/>
    </row>
    <row r="5" spans="1:11" s="40" customFormat="1" ht="18">
      <c r="A5" s="291"/>
      <c r="B5" s="529"/>
      <c r="C5" s="530"/>
      <c r="D5" s="529"/>
      <c r="E5" s="529"/>
      <c r="F5" s="291"/>
      <c r="G5" s="291"/>
      <c r="H5" s="291"/>
      <c r="I5" s="291"/>
      <c r="J5" s="291"/>
      <c r="K5" s="291"/>
    </row>
    <row r="6" spans="1:11" s="40" customFormat="1" ht="18">
      <c r="A6" s="291"/>
      <c r="B6" s="529"/>
      <c r="C6" s="530"/>
      <c r="D6" s="529"/>
      <c r="E6" s="529"/>
      <c r="F6" s="291"/>
      <c r="G6" s="291"/>
      <c r="H6" s="291"/>
      <c r="I6" s="291"/>
      <c r="J6" s="291"/>
      <c r="K6" s="291"/>
    </row>
    <row r="7" spans="1:11" s="40" customFormat="1" ht="18">
      <c r="A7" s="291"/>
      <c r="B7" s="529"/>
      <c r="C7" s="530"/>
      <c r="D7" s="529"/>
      <c r="E7" s="529"/>
      <c r="F7" s="291"/>
      <c r="G7" s="291"/>
      <c r="H7" s="291"/>
      <c r="I7" s="291"/>
      <c r="J7" s="291"/>
      <c r="K7" s="291"/>
    </row>
    <row r="8" spans="1:11" s="40" customFormat="1" ht="18">
      <c r="A8" s="291"/>
      <c r="B8" s="529"/>
      <c r="C8" s="530"/>
      <c r="D8" s="529"/>
      <c r="E8" s="529"/>
      <c r="F8" s="291"/>
      <c r="G8" s="291"/>
      <c r="H8" s="291"/>
      <c r="I8" s="291"/>
      <c r="J8" s="291"/>
      <c r="K8" s="291"/>
    </row>
    <row r="9" spans="1:11" s="40" customFormat="1" ht="18">
      <c r="A9" s="291"/>
      <c r="B9" s="529"/>
      <c r="C9" s="530"/>
      <c r="D9" s="529"/>
      <c r="E9" s="529"/>
      <c r="F9" s="291"/>
      <c r="G9" s="291"/>
      <c r="H9" s="291"/>
      <c r="I9" s="291"/>
      <c r="J9" s="291"/>
      <c r="K9" s="291"/>
    </row>
    <row r="10" spans="1:11" s="40" customFormat="1" ht="18">
      <c r="A10" s="291"/>
      <c r="B10" s="529"/>
      <c r="C10" s="530"/>
      <c r="D10" s="529"/>
      <c r="E10" s="529"/>
      <c r="F10" s="291"/>
      <c r="G10" s="291"/>
      <c r="H10" s="291"/>
      <c r="I10" s="291"/>
      <c r="J10" s="291"/>
      <c r="K10" s="291"/>
    </row>
    <row r="11" spans="1:11" s="40" customFormat="1" ht="18">
      <c r="A11" s="291"/>
      <c r="B11" s="529"/>
      <c r="C11" s="530"/>
      <c r="D11" s="529"/>
      <c r="E11" s="529"/>
      <c r="F11" s="291"/>
      <c r="G11" s="291"/>
      <c r="H11" s="291"/>
      <c r="I11" s="291"/>
      <c r="J11" s="291"/>
      <c r="K11" s="291"/>
    </row>
    <row r="12" spans="1:11" s="40" customFormat="1" ht="18">
      <c r="A12" s="291"/>
      <c r="B12" s="529"/>
      <c r="C12" s="530"/>
      <c r="D12" s="529"/>
      <c r="E12" s="529"/>
      <c r="F12" s="291"/>
      <c r="G12" s="291"/>
      <c r="H12" s="291"/>
      <c r="I12" s="291"/>
      <c r="J12" s="291"/>
      <c r="K12" s="291"/>
    </row>
    <row r="13" spans="1:11" s="40" customFormat="1" ht="18">
      <c r="A13" s="291"/>
      <c r="B13" s="529"/>
      <c r="C13" s="530"/>
      <c r="D13" s="529"/>
      <c r="E13" s="529"/>
      <c r="F13" s="291"/>
      <c r="G13" s="291"/>
      <c r="H13" s="291"/>
      <c r="I13" s="291"/>
      <c r="J13" s="291"/>
      <c r="K13" s="291"/>
    </row>
    <row r="14" spans="1:11" s="40" customFormat="1" ht="18">
      <c r="A14" s="291"/>
      <c r="B14" s="529"/>
      <c r="C14" s="530"/>
      <c r="D14" s="529"/>
      <c r="E14" s="529"/>
      <c r="F14" s="291"/>
      <c r="G14" s="291"/>
      <c r="H14" s="291"/>
      <c r="I14" s="291"/>
      <c r="J14" s="291"/>
      <c r="K14" s="291"/>
    </row>
    <row r="15" spans="1:11" s="40" customFormat="1" ht="18">
      <c r="A15" s="291"/>
      <c r="B15" s="529"/>
      <c r="C15" s="530"/>
      <c r="D15" s="529"/>
      <c r="E15" s="529"/>
      <c r="F15" s="291"/>
      <c r="G15" s="291"/>
      <c r="H15" s="291"/>
      <c r="I15" s="291"/>
      <c r="J15" s="291"/>
      <c r="K15" s="291"/>
    </row>
    <row r="16" spans="1:11" s="40" customFormat="1" ht="18">
      <c r="A16" s="291"/>
      <c r="B16" s="529"/>
      <c r="C16" s="530"/>
      <c r="D16" s="529"/>
      <c r="E16" s="529"/>
      <c r="F16" s="291"/>
      <c r="G16" s="291"/>
      <c r="H16" s="291"/>
      <c r="I16" s="291"/>
      <c r="J16" s="291"/>
      <c r="K16" s="291"/>
    </row>
    <row r="17" spans="1:11" s="40" customFormat="1" ht="18">
      <c r="A17" s="291"/>
      <c r="B17" s="529"/>
      <c r="C17" s="530"/>
      <c r="D17" s="529"/>
      <c r="E17" s="529"/>
      <c r="F17" s="291"/>
      <c r="G17" s="291"/>
      <c r="H17" s="291"/>
      <c r="I17" s="291"/>
      <c r="J17" s="291"/>
      <c r="K17" s="291"/>
    </row>
    <row r="18" spans="1:11" s="40" customFormat="1" ht="18">
      <c r="A18" s="291"/>
      <c r="B18" s="529"/>
      <c r="C18" s="530"/>
      <c r="D18" s="529"/>
      <c r="E18" s="529"/>
      <c r="F18" s="291"/>
      <c r="G18" s="291"/>
      <c r="H18" s="291"/>
      <c r="I18" s="291"/>
      <c r="J18" s="291"/>
      <c r="K18" s="291"/>
    </row>
    <row r="19" spans="1:11" s="40" customFormat="1" ht="18">
      <c r="A19" s="291"/>
      <c r="B19" s="529"/>
      <c r="C19" s="530"/>
      <c r="D19" s="529"/>
      <c r="E19" s="529"/>
      <c r="F19" s="291"/>
      <c r="G19" s="291"/>
      <c r="H19" s="291"/>
      <c r="I19" s="291"/>
      <c r="J19" s="291"/>
      <c r="K19" s="291"/>
    </row>
    <row r="20" spans="1:11" s="40" customFormat="1" ht="18">
      <c r="A20" s="291"/>
      <c r="B20" s="529"/>
      <c r="C20" s="530"/>
      <c r="D20" s="529"/>
      <c r="E20" s="529"/>
      <c r="F20" s="291"/>
      <c r="G20" s="291"/>
      <c r="H20" s="291"/>
      <c r="I20" s="291"/>
      <c r="J20" s="291"/>
      <c r="K20" s="291"/>
    </row>
    <row r="21" spans="1:11" s="40" customFormat="1" ht="18">
      <c r="A21" s="291"/>
      <c r="B21" s="529"/>
      <c r="C21" s="530"/>
      <c r="D21" s="529"/>
      <c r="E21" s="529"/>
      <c r="F21" s="291"/>
      <c r="G21" s="291"/>
      <c r="H21" s="291"/>
      <c r="I21" s="291"/>
      <c r="J21" s="291"/>
      <c r="K21" s="291"/>
    </row>
    <row r="22" spans="1:11" s="40" customFormat="1" ht="18">
      <c r="A22" s="291"/>
      <c r="B22" s="529"/>
      <c r="C22" s="530"/>
      <c r="D22" s="529"/>
      <c r="E22" s="529"/>
      <c r="F22" s="291"/>
      <c r="G22" s="291"/>
      <c r="H22" s="291"/>
      <c r="I22" s="291"/>
      <c r="J22" s="291"/>
      <c r="K22" s="291"/>
    </row>
    <row r="23" spans="1:11" s="40" customFormat="1" ht="18">
      <c r="A23" s="291"/>
      <c r="B23" s="529"/>
      <c r="C23" s="530"/>
      <c r="D23" s="529"/>
      <c r="E23" s="529"/>
      <c r="F23" s="291"/>
      <c r="G23" s="291"/>
      <c r="H23" s="291"/>
      <c r="I23" s="291"/>
      <c r="J23" s="291"/>
      <c r="K23" s="291"/>
    </row>
    <row r="24" spans="1:11" s="40" customFormat="1" ht="18">
      <c r="A24" s="291"/>
      <c r="B24" s="529"/>
      <c r="C24" s="530"/>
      <c r="D24" s="529"/>
      <c r="E24" s="529"/>
      <c r="F24" s="291"/>
      <c r="G24" s="291"/>
      <c r="H24" s="291"/>
      <c r="I24" s="291"/>
      <c r="J24" s="291"/>
      <c r="K24" s="291"/>
    </row>
    <row r="25" spans="1:11" s="40" customFormat="1" ht="18">
      <c r="A25" s="291"/>
      <c r="B25" s="529"/>
      <c r="C25" s="530"/>
      <c r="D25" s="529"/>
      <c r="E25" s="529"/>
      <c r="F25" s="291"/>
      <c r="G25" s="291"/>
      <c r="H25" s="291"/>
      <c r="I25" s="291"/>
      <c r="J25" s="291"/>
      <c r="K25" s="291"/>
    </row>
    <row r="26" spans="1:11" s="40" customFormat="1" ht="18">
      <c r="A26" s="291"/>
      <c r="B26" s="529"/>
      <c r="C26" s="530"/>
      <c r="D26" s="529"/>
      <c r="E26" s="529"/>
      <c r="F26" s="291"/>
      <c r="G26" s="291"/>
      <c r="H26" s="291"/>
      <c r="I26" s="291"/>
      <c r="J26" s="291"/>
      <c r="K26" s="291"/>
    </row>
    <row r="27" spans="1:11" s="40" customFormat="1" ht="18">
      <c r="A27" s="291"/>
      <c r="B27" s="529"/>
      <c r="C27" s="530"/>
      <c r="D27" s="529"/>
      <c r="E27" s="529"/>
      <c r="F27" s="291"/>
      <c r="G27" s="291"/>
      <c r="H27" s="291"/>
      <c r="I27" s="291"/>
      <c r="J27" s="291"/>
      <c r="K27" s="291"/>
    </row>
    <row r="28" spans="1:11" s="40" customFormat="1" ht="18">
      <c r="A28" s="291"/>
      <c r="B28" s="529"/>
      <c r="C28" s="530"/>
      <c r="D28" s="529"/>
      <c r="E28" s="529"/>
      <c r="F28" s="291"/>
      <c r="G28" s="291"/>
      <c r="H28" s="291"/>
      <c r="I28" s="291"/>
      <c r="J28" s="291"/>
      <c r="K28" s="291"/>
    </row>
    <row r="29" spans="1:11" s="40" customFormat="1" ht="18">
      <c r="A29" s="291"/>
      <c r="B29" s="529"/>
      <c r="C29" s="530"/>
      <c r="D29" s="529"/>
      <c r="E29" s="529"/>
      <c r="F29" s="291"/>
      <c r="G29" s="291"/>
      <c r="H29" s="291"/>
      <c r="I29" s="291"/>
      <c r="J29" s="291"/>
      <c r="K29" s="291"/>
    </row>
    <row r="30" spans="1:11" s="40" customFormat="1" ht="18">
      <c r="A30" s="291"/>
      <c r="B30" s="529"/>
      <c r="C30" s="530"/>
      <c r="D30" s="529"/>
      <c r="E30" s="529"/>
      <c r="F30" s="291"/>
      <c r="G30" s="291"/>
      <c r="H30" s="291"/>
      <c r="I30" s="291"/>
      <c r="J30" s="291"/>
      <c r="K30" s="291"/>
    </row>
    <row r="31" spans="1:11" s="40" customFormat="1" ht="18">
      <c r="A31" s="291"/>
      <c r="B31" s="529"/>
      <c r="C31" s="530"/>
      <c r="D31" s="529"/>
      <c r="E31" s="529"/>
      <c r="F31" s="291"/>
      <c r="G31" s="291"/>
      <c r="H31" s="291"/>
      <c r="I31" s="291"/>
      <c r="J31" s="291"/>
      <c r="K31" s="291"/>
    </row>
    <row r="32" spans="1:11" s="40" customFormat="1" ht="18">
      <c r="A32" s="291"/>
      <c r="B32" s="529"/>
      <c r="C32" s="530"/>
      <c r="D32" s="529"/>
      <c r="E32" s="529"/>
      <c r="F32" s="291"/>
      <c r="G32" s="291"/>
      <c r="H32" s="291"/>
      <c r="I32" s="291"/>
      <c r="J32" s="291"/>
      <c r="K32" s="291"/>
    </row>
    <row r="33" spans="1:11" s="40" customFormat="1" ht="18">
      <c r="A33" s="291"/>
      <c r="B33" s="529"/>
      <c r="C33" s="530"/>
      <c r="D33" s="529"/>
      <c r="E33" s="529"/>
      <c r="F33" s="291"/>
      <c r="G33" s="291"/>
      <c r="H33" s="291"/>
      <c r="I33" s="291"/>
      <c r="J33" s="291"/>
      <c r="K33" s="291"/>
    </row>
    <row r="34" spans="1:11" s="40" customFormat="1" ht="18">
      <c r="A34" s="291"/>
      <c r="B34" s="529"/>
      <c r="C34" s="530"/>
      <c r="D34" s="529"/>
      <c r="E34" s="529"/>
      <c r="F34" s="291"/>
      <c r="G34" s="291"/>
      <c r="H34" s="291"/>
      <c r="I34" s="291"/>
      <c r="J34" s="291"/>
      <c r="K34" s="291"/>
    </row>
    <row r="35" spans="1:11" s="40" customFormat="1" ht="18">
      <c r="A35" s="291"/>
      <c r="B35" s="529"/>
      <c r="C35" s="530"/>
      <c r="D35" s="529"/>
      <c r="E35" s="529"/>
      <c r="F35" s="291"/>
      <c r="G35" s="291"/>
      <c r="H35" s="291"/>
      <c r="I35" s="291"/>
      <c r="J35" s="291"/>
      <c r="K35" s="291"/>
    </row>
    <row r="36" spans="1:11" s="40" customFormat="1" ht="18">
      <c r="A36" s="291"/>
      <c r="B36" s="529"/>
      <c r="C36" s="530"/>
      <c r="D36" s="529"/>
      <c r="E36" s="529"/>
      <c r="F36" s="291"/>
      <c r="G36" s="291"/>
      <c r="H36" s="291"/>
      <c r="I36" s="291"/>
      <c r="J36" s="291"/>
      <c r="K36" s="291"/>
    </row>
    <row r="37" spans="1:11" s="40" customFormat="1" ht="18">
      <c r="A37" s="291"/>
      <c r="B37" s="529"/>
      <c r="C37" s="530"/>
      <c r="D37" s="529"/>
      <c r="E37" s="529"/>
      <c r="F37" s="291"/>
      <c r="G37" s="291"/>
      <c r="H37" s="291"/>
      <c r="I37" s="291"/>
      <c r="J37" s="291"/>
      <c r="K37" s="291"/>
    </row>
    <row r="38" spans="1:11" s="40" customFormat="1" ht="18">
      <c r="A38" s="291"/>
      <c r="B38" s="529"/>
      <c r="C38" s="530"/>
      <c r="D38" s="529"/>
      <c r="E38" s="529"/>
      <c r="F38" s="291"/>
      <c r="G38" s="291"/>
      <c r="H38" s="291"/>
      <c r="I38" s="291"/>
      <c r="J38" s="291"/>
      <c r="K38" s="291"/>
    </row>
    <row r="39" spans="1:11" s="40" customFormat="1" ht="18">
      <c r="A39" s="291"/>
      <c r="B39" s="529"/>
      <c r="C39" s="530"/>
      <c r="D39" s="529"/>
      <c r="E39" s="529"/>
      <c r="F39" s="291"/>
      <c r="G39" s="291"/>
      <c r="H39" s="291"/>
      <c r="I39" s="291"/>
      <c r="J39" s="291"/>
      <c r="K39" s="291"/>
    </row>
    <row r="40" spans="1:11" s="40" customFormat="1" ht="18">
      <c r="A40" s="291"/>
      <c r="B40" s="529"/>
      <c r="C40" s="530"/>
      <c r="D40" s="529"/>
      <c r="E40" s="529"/>
      <c r="F40" s="291"/>
      <c r="G40" s="291"/>
      <c r="H40" s="291"/>
      <c r="I40" s="291"/>
      <c r="J40" s="291"/>
      <c r="K40" s="291"/>
    </row>
    <row r="41" spans="1:11" s="40" customFormat="1" ht="18">
      <c r="A41" s="291"/>
      <c r="B41" s="529"/>
      <c r="C41" s="530"/>
      <c r="D41" s="529"/>
      <c r="E41" s="529"/>
      <c r="F41" s="291"/>
      <c r="G41" s="291"/>
      <c r="H41" s="291"/>
      <c r="I41" s="291"/>
      <c r="J41" s="291"/>
      <c r="K41" s="291"/>
    </row>
    <row r="42" spans="1:11" s="40" customFormat="1" ht="18">
      <c r="A42" s="291"/>
      <c r="B42" s="529"/>
      <c r="C42" s="530"/>
      <c r="D42" s="529"/>
      <c r="E42" s="529"/>
      <c r="F42" s="291"/>
      <c r="G42" s="291"/>
      <c r="H42" s="291"/>
      <c r="I42" s="291"/>
      <c r="J42" s="291"/>
      <c r="K42" s="291"/>
    </row>
    <row r="43" spans="1:11" s="40" customFormat="1" ht="18">
      <c r="A43" s="291"/>
      <c r="B43" s="529"/>
      <c r="C43" s="530"/>
      <c r="D43" s="529"/>
      <c r="E43" s="529"/>
      <c r="F43" s="291"/>
      <c r="G43" s="291"/>
      <c r="H43" s="291"/>
      <c r="I43" s="291"/>
      <c r="J43" s="291"/>
      <c r="K43" s="291"/>
    </row>
    <row r="44" spans="1:11" s="40" customFormat="1" ht="18">
      <c r="A44" s="291"/>
      <c r="B44" s="529"/>
      <c r="C44" s="530"/>
      <c r="D44" s="529"/>
      <c r="E44" s="529"/>
      <c r="F44" s="291"/>
      <c r="G44" s="291"/>
      <c r="H44" s="291"/>
      <c r="I44" s="291"/>
      <c r="J44" s="291"/>
      <c r="K44" s="291"/>
    </row>
    <row r="45" spans="1:11" s="40" customFormat="1" ht="18">
      <c r="A45" s="291"/>
      <c r="B45" s="529"/>
      <c r="C45" s="530"/>
      <c r="D45" s="529"/>
      <c r="E45" s="529"/>
      <c r="F45" s="291"/>
      <c r="G45" s="291"/>
      <c r="H45" s="291"/>
      <c r="I45" s="291"/>
      <c r="J45" s="291"/>
      <c r="K45" s="291"/>
    </row>
    <row r="46" spans="1:11" s="40" customFormat="1" ht="18">
      <c r="A46" s="291"/>
      <c r="B46" s="529"/>
      <c r="C46" s="530"/>
      <c r="D46" s="529"/>
      <c r="E46" s="529"/>
      <c r="F46" s="291"/>
      <c r="G46" s="291"/>
      <c r="H46" s="291"/>
      <c r="I46" s="291"/>
      <c r="J46" s="291"/>
      <c r="K46" s="291"/>
    </row>
    <row r="47" spans="1:11" s="40" customFormat="1" ht="18">
      <c r="A47" s="291"/>
      <c r="B47" s="529"/>
      <c r="C47" s="530"/>
      <c r="D47" s="529"/>
      <c r="E47" s="529"/>
      <c r="F47" s="291"/>
      <c r="G47" s="291"/>
      <c r="H47" s="291"/>
      <c r="I47" s="291"/>
      <c r="J47" s="291"/>
      <c r="K47" s="291"/>
    </row>
    <row r="48" spans="1:11" s="40" customFormat="1" ht="18">
      <c r="A48" s="291"/>
      <c r="B48" s="529"/>
      <c r="C48" s="530"/>
      <c r="D48" s="529"/>
      <c r="E48" s="529"/>
      <c r="F48" s="291"/>
      <c r="G48" s="291"/>
      <c r="H48" s="291"/>
      <c r="I48" s="291"/>
      <c r="J48" s="291"/>
      <c r="K48" s="291"/>
    </row>
    <row r="49" spans="1:11" s="40" customFormat="1" ht="18">
      <c r="A49" s="291"/>
      <c r="B49" s="529"/>
      <c r="C49" s="530"/>
      <c r="D49" s="529"/>
      <c r="E49" s="529"/>
      <c r="F49" s="291"/>
      <c r="G49" s="291"/>
      <c r="H49" s="291"/>
      <c r="I49" s="291"/>
      <c r="J49" s="291"/>
      <c r="K49" s="291"/>
    </row>
    <row r="50" spans="1:11" s="40" customFormat="1" ht="18">
      <c r="A50" s="291"/>
      <c r="B50" s="529"/>
      <c r="C50" s="530"/>
      <c r="D50" s="529"/>
      <c r="E50" s="529"/>
      <c r="F50" s="291"/>
      <c r="G50" s="291"/>
      <c r="H50" s="291"/>
      <c r="I50" s="291"/>
      <c r="J50" s="291"/>
      <c r="K50" s="291"/>
    </row>
    <row r="51" spans="1:11" s="40" customFormat="1" ht="18">
      <c r="A51" s="291"/>
      <c r="B51" s="529"/>
      <c r="C51" s="530"/>
      <c r="D51" s="529"/>
      <c r="E51" s="529"/>
      <c r="F51" s="291"/>
      <c r="G51" s="291"/>
      <c r="H51" s="291"/>
      <c r="I51" s="291"/>
      <c r="J51" s="291"/>
      <c r="K51" s="291"/>
    </row>
    <row r="52" spans="1:11" s="40" customFormat="1" ht="18">
      <c r="A52" s="291"/>
      <c r="B52" s="529"/>
      <c r="C52" s="530"/>
      <c r="D52" s="529"/>
      <c r="E52" s="529"/>
      <c r="F52" s="291"/>
      <c r="G52" s="291"/>
      <c r="H52" s="291"/>
      <c r="I52" s="291"/>
      <c r="J52" s="291"/>
      <c r="K52" s="291"/>
    </row>
    <row r="53" spans="1:11" s="40" customFormat="1" ht="18">
      <c r="A53" s="291"/>
      <c r="B53" s="529"/>
      <c r="C53" s="530"/>
      <c r="D53" s="529"/>
      <c r="E53" s="529"/>
      <c r="F53" s="291"/>
      <c r="G53" s="291"/>
      <c r="H53" s="291"/>
      <c r="I53" s="291"/>
      <c r="J53" s="291"/>
      <c r="K53" s="291"/>
    </row>
    <row r="54" spans="1:11" s="40" customFormat="1" ht="18">
      <c r="A54" s="291"/>
      <c r="B54" s="529"/>
      <c r="C54" s="530"/>
      <c r="D54" s="529"/>
      <c r="E54" s="529"/>
      <c r="F54" s="291"/>
      <c r="G54" s="291"/>
      <c r="H54" s="291"/>
      <c r="I54" s="291"/>
      <c r="J54" s="291"/>
      <c r="K54" s="291"/>
    </row>
    <row r="55" spans="1:11" s="40" customFormat="1" ht="18">
      <c r="A55" s="291"/>
      <c r="B55" s="529"/>
      <c r="C55" s="530"/>
      <c r="D55" s="529"/>
      <c r="E55" s="529"/>
      <c r="F55" s="291"/>
      <c r="G55" s="291"/>
      <c r="H55" s="291"/>
      <c r="I55" s="291"/>
      <c r="J55" s="291"/>
      <c r="K55" s="291"/>
    </row>
    <row r="56" spans="1:11" s="40" customFormat="1" ht="18">
      <c r="A56" s="291"/>
      <c r="B56" s="529"/>
      <c r="C56" s="530"/>
      <c r="D56" s="529"/>
      <c r="E56" s="529"/>
      <c r="F56" s="291"/>
      <c r="G56" s="291"/>
      <c r="H56" s="291"/>
      <c r="I56" s="291"/>
      <c r="J56" s="291"/>
      <c r="K56" s="291"/>
    </row>
    <row r="57" spans="1:11" s="40" customFormat="1" ht="18">
      <c r="A57" s="291"/>
      <c r="B57" s="529"/>
      <c r="C57" s="530"/>
      <c r="D57" s="529"/>
      <c r="E57" s="529"/>
      <c r="F57" s="291"/>
      <c r="G57" s="291"/>
      <c r="H57" s="291"/>
      <c r="I57" s="291"/>
      <c r="J57" s="291"/>
      <c r="K57" s="291"/>
    </row>
    <row r="58" spans="1:11" s="40" customFormat="1" ht="18">
      <c r="A58" s="291"/>
      <c r="B58" s="529"/>
      <c r="C58" s="530"/>
      <c r="D58" s="529"/>
      <c r="E58" s="529"/>
      <c r="F58" s="291"/>
      <c r="G58" s="291"/>
      <c r="H58" s="291"/>
      <c r="I58" s="291"/>
      <c r="J58" s="291"/>
      <c r="K58" s="291"/>
    </row>
    <row r="59" spans="1:11" s="40" customFormat="1" ht="18">
      <c r="A59" s="291"/>
      <c r="B59" s="529"/>
      <c r="C59" s="530"/>
      <c r="D59" s="529"/>
      <c r="E59" s="529"/>
      <c r="F59" s="291"/>
      <c r="G59" s="291"/>
      <c r="H59" s="291"/>
      <c r="I59" s="291"/>
      <c r="J59" s="291"/>
      <c r="K59" s="291"/>
    </row>
    <row r="60" spans="1:11" s="40" customFormat="1" ht="18">
      <c r="A60" s="291"/>
      <c r="B60" s="529"/>
      <c r="C60" s="530"/>
      <c r="D60" s="529"/>
      <c r="E60" s="529"/>
      <c r="F60" s="291"/>
      <c r="G60" s="291"/>
      <c r="H60" s="291"/>
      <c r="I60" s="291"/>
      <c r="J60" s="291"/>
      <c r="K60" s="291"/>
    </row>
    <row r="61" spans="1:11" s="40" customFormat="1" ht="18">
      <c r="A61" s="291"/>
      <c r="B61" s="529"/>
      <c r="C61" s="530"/>
      <c r="D61" s="529"/>
      <c r="E61" s="529"/>
      <c r="F61" s="291"/>
      <c r="G61" s="291"/>
      <c r="H61" s="291"/>
      <c r="I61" s="291"/>
      <c r="J61" s="291"/>
      <c r="K61" s="291"/>
    </row>
    <row r="62" spans="1:11" s="40" customFormat="1" ht="18">
      <c r="A62" s="291"/>
      <c r="B62" s="529"/>
      <c r="C62" s="530"/>
      <c r="D62" s="529"/>
      <c r="E62" s="529"/>
      <c r="F62" s="291"/>
      <c r="G62" s="291"/>
      <c r="H62" s="291"/>
      <c r="I62" s="291"/>
      <c r="J62" s="291"/>
      <c r="K62" s="291"/>
    </row>
    <row r="63" spans="1:11" s="40" customFormat="1" ht="18">
      <c r="A63" s="291"/>
      <c r="B63" s="529"/>
      <c r="C63" s="530"/>
      <c r="D63" s="529"/>
      <c r="E63" s="529"/>
      <c r="F63" s="291"/>
      <c r="G63" s="291"/>
      <c r="H63" s="291"/>
      <c r="I63" s="291"/>
      <c r="J63" s="291"/>
      <c r="K63" s="291"/>
    </row>
    <row r="64" spans="1:11" s="40" customFormat="1" ht="18">
      <c r="A64" s="291"/>
      <c r="B64" s="529"/>
      <c r="C64" s="530"/>
      <c r="D64" s="529"/>
      <c r="E64" s="529"/>
      <c r="F64" s="291"/>
      <c r="G64" s="291"/>
      <c r="H64" s="291"/>
      <c r="I64" s="291"/>
      <c r="J64" s="291"/>
      <c r="K64" s="291"/>
    </row>
    <row r="65" spans="1:11" s="40" customFormat="1" ht="18">
      <c r="A65" s="291"/>
      <c r="B65" s="529"/>
      <c r="C65" s="530"/>
      <c r="D65" s="529"/>
      <c r="E65" s="529"/>
      <c r="F65" s="291"/>
      <c r="G65" s="291"/>
      <c r="H65" s="291"/>
      <c r="I65" s="291"/>
      <c r="J65" s="291"/>
      <c r="K65" s="291"/>
    </row>
    <row r="66" spans="1:11" s="40" customFormat="1" ht="18">
      <c r="A66" s="291"/>
      <c r="B66" s="529"/>
      <c r="C66" s="530"/>
      <c r="D66" s="529"/>
      <c r="E66" s="529"/>
      <c r="F66" s="291"/>
      <c r="G66" s="291"/>
      <c r="H66" s="291"/>
      <c r="I66" s="291"/>
      <c r="J66" s="291"/>
      <c r="K66" s="291"/>
    </row>
    <row r="67" spans="1:11" s="40" customFormat="1" ht="18">
      <c r="A67" s="291"/>
      <c r="B67" s="529"/>
      <c r="C67" s="530"/>
      <c r="D67" s="529"/>
      <c r="E67" s="529"/>
      <c r="F67" s="291"/>
      <c r="G67" s="291"/>
      <c r="H67" s="291"/>
      <c r="I67" s="291"/>
      <c r="J67" s="291"/>
      <c r="K67" s="291"/>
    </row>
    <row r="68" spans="1:11" s="40" customFormat="1" ht="18">
      <c r="A68" s="291"/>
      <c r="B68" s="529"/>
      <c r="C68" s="530"/>
      <c r="D68" s="529"/>
      <c r="E68" s="529"/>
      <c r="F68" s="291"/>
      <c r="G68" s="291"/>
      <c r="H68" s="291"/>
      <c r="I68" s="291"/>
      <c r="J68" s="291"/>
      <c r="K68" s="291"/>
    </row>
    <row r="69" spans="1:11" s="40" customFormat="1" ht="18">
      <c r="A69" s="291"/>
      <c r="B69" s="529"/>
      <c r="C69" s="530"/>
      <c r="D69" s="529"/>
      <c r="E69" s="529"/>
      <c r="F69" s="291"/>
      <c r="G69" s="291"/>
      <c r="H69" s="291"/>
      <c r="I69" s="291"/>
      <c r="J69" s="291"/>
      <c r="K69" s="291"/>
    </row>
    <row r="70" spans="1:11" s="40" customFormat="1" ht="18">
      <c r="A70" s="291"/>
      <c r="B70" s="529"/>
      <c r="C70" s="530"/>
      <c r="D70" s="529"/>
      <c r="E70" s="529"/>
      <c r="F70" s="291"/>
      <c r="G70" s="291"/>
      <c r="H70" s="291"/>
      <c r="I70" s="291"/>
      <c r="J70" s="291"/>
      <c r="K70" s="291"/>
    </row>
    <row r="71" spans="1:11" s="40" customFormat="1" ht="18">
      <c r="A71" s="291"/>
      <c r="B71" s="529"/>
      <c r="C71" s="530"/>
      <c r="D71" s="529"/>
      <c r="E71" s="529"/>
      <c r="F71" s="291"/>
      <c r="G71" s="291"/>
      <c r="H71" s="291"/>
      <c r="I71" s="291"/>
      <c r="J71" s="291"/>
      <c r="K71" s="291"/>
    </row>
    <row r="72" spans="1:11" s="40" customFormat="1" ht="18">
      <c r="A72" s="291"/>
      <c r="B72" s="529"/>
      <c r="C72" s="530"/>
      <c r="D72" s="529"/>
      <c r="E72" s="529"/>
      <c r="F72" s="291"/>
      <c r="G72" s="291"/>
      <c r="H72" s="291"/>
      <c r="I72" s="291"/>
      <c r="J72" s="291"/>
      <c r="K72" s="291"/>
    </row>
    <row r="73" spans="1:11" s="40" customFormat="1" ht="18">
      <c r="A73" s="291"/>
      <c r="B73" s="529"/>
      <c r="C73" s="530"/>
      <c r="D73" s="529"/>
      <c r="E73" s="529"/>
      <c r="F73" s="291"/>
      <c r="G73" s="291"/>
      <c r="H73" s="291"/>
      <c r="I73" s="291"/>
      <c r="J73" s="291"/>
      <c r="K73" s="291"/>
    </row>
    <row r="74" spans="1:11" s="40" customFormat="1" ht="18">
      <c r="A74" s="291"/>
      <c r="B74" s="529"/>
      <c r="C74" s="530"/>
      <c r="D74" s="529"/>
      <c r="E74" s="529"/>
      <c r="F74" s="291"/>
      <c r="G74" s="291"/>
      <c r="H74" s="291"/>
      <c r="I74" s="291"/>
      <c r="J74" s="291"/>
      <c r="K74" s="291"/>
    </row>
    <row r="75" spans="1:11" s="40" customFormat="1" ht="18">
      <c r="A75" s="291"/>
      <c r="B75" s="529"/>
      <c r="C75" s="530"/>
      <c r="D75" s="529"/>
      <c r="E75" s="529"/>
      <c r="F75" s="291"/>
      <c r="G75" s="291"/>
      <c r="H75" s="291"/>
      <c r="I75" s="291"/>
      <c r="J75" s="291"/>
      <c r="K75" s="291"/>
    </row>
    <row r="76" spans="1:11" s="40" customFormat="1" ht="18">
      <c r="A76" s="291"/>
      <c r="B76" s="529"/>
      <c r="C76" s="530"/>
      <c r="D76" s="529"/>
      <c r="E76" s="529"/>
      <c r="F76" s="291"/>
      <c r="G76" s="291"/>
      <c r="H76" s="291"/>
      <c r="I76" s="291"/>
      <c r="J76" s="291"/>
      <c r="K76" s="291"/>
    </row>
    <row r="77" spans="1:11" s="40" customFormat="1" ht="18">
      <c r="A77" s="291"/>
      <c r="B77" s="529"/>
      <c r="C77" s="530"/>
      <c r="D77" s="529"/>
      <c r="E77" s="529"/>
      <c r="F77" s="291"/>
      <c r="G77" s="291"/>
      <c r="H77" s="291"/>
      <c r="I77" s="291"/>
      <c r="J77" s="291"/>
      <c r="K77" s="291"/>
    </row>
    <row r="78" spans="1:11" s="40" customFormat="1" ht="18">
      <c r="A78" s="291"/>
      <c r="B78" s="529"/>
      <c r="C78" s="530"/>
      <c r="D78" s="529"/>
      <c r="E78" s="529"/>
      <c r="F78" s="291"/>
      <c r="G78" s="291"/>
      <c r="H78" s="291"/>
      <c r="I78" s="291"/>
      <c r="J78" s="291"/>
      <c r="K78" s="291"/>
    </row>
    <row r="79" spans="1:11" s="40" customFormat="1" ht="18">
      <c r="A79" s="291"/>
      <c r="B79" s="529"/>
      <c r="C79" s="530"/>
      <c r="D79" s="529"/>
      <c r="E79" s="529"/>
      <c r="F79" s="291"/>
      <c r="G79" s="291"/>
      <c r="H79" s="291"/>
      <c r="I79" s="291"/>
      <c r="J79" s="291"/>
      <c r="K79" s="291"/>
    </row>
    <row r="80" spans="1:11" s="40" customFormat="1" ht="18">
      <c r="A80" s="291"/>
      <c r="B80" s="529"/>
      <c r="C80" s="530"/>
      <c r="D80" s="529"/>
      <c r="E80" s="529"/>
      <c r="F80" s="291"/>
      <c r="G80" s="291"/>
      <c r="H80" s="291"/>
      <c r="I80" s="291"/>
      <c r="J80" s="291"/>
      <c r="K80" s="291"/>
    </row>
    <row r="81" spans="1:11" s="40" customFormat="1" ht="18">
      <c r="A81" s="291"/>
      <c r="B81" s="529"/>
      <c r="C81" s="530"/>
      <c r="D81" s="529"/>
      <c r="E81" s="529"/>
      <c r="F81" s="291"/>
      <c r="G81" s="291"/>
      <c r="H81" s="291"/>
      <c r="I81" s="291"/>
      <c r="J81" s="291"/>
      <c r="K81" s="291"/>
    </row>
    <row r="82" spans="1:11" s="40" customFormat="1" ht="18">
      <c r="A82" s="291"/>
      <c r="B82" s="529"/>
      <c r="C82" s="530"/>
      <c r="D82" s="529"/>
      <c r="E82" s="529"/>
      <c r="F82" s="291"/>
      <c r="G82" s="291"/>
      <c r="H82" s="291"/>
      <c r="I82" s="291"/>
      <c r="J82" s="291"/>
      <c r="K82" s="291"/>
    </row>
    <row r="83" spans="1:11" s="40" customFormat="1" ht="18">
      <c r="A83" s="291"/>
      <c r="B83" s="529"/>
      <c r="C83" s="530"/>
      <c r="D83" s="529"/>
      <c r="E83" s="529"/>
      <c r="F83" s="291"/>
      <c r="G83" s="291"/>
      <c r="H83" s="291"/>
      <c r="I83" s="291"/>
      <c r="J83" s="291"/>
      <c r="K83" s="291"/>
    </row>
    <row r="84" spans="1:11" s="40" customFormat="1" ht="18">
      <c r="A84" s="291"/>
      <c r="B84" s="529"/>
      <c r="C84" s="530"/>
      <c r="D84" s="529"/>
      <c r="E84" s="529"/>
      <c r="F84" s="291"/>
      <c r="G84" s="291"/>
      <c r="H84" s="291"/>
      <c r="I84" s="291"/>
      <c r="J84" s="291"/>
      <c r="K84" s="291"/>
    </row>
    <row r="85" spans="1:11" s="40" customFormat="1" ht="18">
      <c r="A85" s="291"/>
      <c r="B85" s="529"/>
      <c r="C85" s="530"/>
      <c r="D85" s="529"/>
      <c r="E85" s="529"/>
      <c r="F85" s="291"/>
      <c r="G85" s="291"/>
      <c r="H85" s="291"/>
      <c r="I85" s="291"/>
      <c r="J85" s="291"/>
      <c r="K85" s="291"/>
    </row>
    <row r="86" spans="1:11" s="40" customFormat="1" ht="18">
      <c r="A86" s="291"/>
      <c r="B86" s="529"/>
      <c r="C86" s="530"/>
      <c r="D86" s="529"/>
      <c r="E86" s="529"/>
      <c r="F86" s="291"/>
      <c r="G86" s="291"/>
      <c r="H86" s="291"/>
      <c r="I86" s="291"/>
      <c r="J86" s="291"/>
      <c r="K86" s="291"/>
    </row>
    <row r="87" spans="1:11" s="40" customFormat="1" ht="18">
      <c r="A87" s="291"/>
      <c r="B87" s="529"/>
      <c r="C87" s="530"/>
      <c r="D87" s="529"/>
      <c r="E87" s="529"/>
      <c r="F87" s="291"/>
      <c r="G87" s="291"/>
      <c r="H87" s="291"/>
      <c r="I87" s="291"/>
      <c r="J87" s="291"/>
      <c r="K87" s="291"/>
    </row>
    <row r="88" spans="1:11" s="40" customFormat="1" ht="18">
      <c r="A88" s="291"/>
      <c r="B88" s="529"/>
      <c r="C88" s="530"/>
      <c r="D88" s="529"/>
      <c r="E88" s="529"/>
      <c r="F88" s="291"/>
      <c r="G88" s="291"/>
      <c r="H88" s="291"/>
      <c r="I88" s="291"/>
      <c r="J88" s="291"/>
      <c r="K88" s="291"/>
    </row>
    <row r="89" spans="1:11" s="40" customFormat="1" ht="18">
      <c r="A89" s="291"/>
      <c r="B89" s="529"/>
      <c r="C89" s="530"/>
      <c r="D89" s="529"/>
      <c r="E89" s="529"/>
      <c r="F89" s="291"/>
      <c r="G89" s="291"/>
      <c r="H89" s="291"/>
      <c r="I89" s="291"/>
      <c r="J89" s="291"/>
      <c r="K89" s="291"/>
    </row>
    <row r="90" spans="1:11" s="40" customFormat="1" ht="18">
      <c r="A90" s="291"/>
      <c r="B90" s="529"/>
      <c r="C90" s="530"/>
      <c r="D90" s="529"/>
      <c r="E90" s="529"/>
      <c r="F90" s="291"/>
      <c r="G90" s="291"/>
      <c r="H90" s="291"/>
      <c r="I90" s="291"/>
      <c r="J90" s="291"/>
      <c r="K90" s="291"/>
    </row>
    <row r="91" spans="1:11" s="40" customFormat="1" ht="18">
      <c r="A91" s="291"/>
      <c r="B91" s="529"/>
      <c r="C91" s="530"/>
      <c r="D91" s="529"/>
      <c r="E91" s="529"/>
      <c r="F91" s="291"/>
      <c r="G91" s="291"/>
      <c r="H91" s="291"/>
      <c r="I91" s="291"/>
      <c r="J91" s="291"/>
      <c r="K91" s="291"/>
    </row>
    <row r="92" spans="1:11" s="40" customFormat="1" ht="18">
      <c r="A92" s="291"/>
      <c r="B92" s="529"/>
      <c r="C92" s="530"/>
      <c r="D92" s="529"/>
      <c r="E92" s="529"/>
      <c r="F92" s="291"/>
      <c r="G92" s="291"/>
      <c r="H92" s="291"/>
      <c r="I92" s="291"/>
      <c r="J92" s="291"/>
      <c r="K92" s="291"/>
    </row>
    <row r="93" spans="1:11" s="40" customFormat="1" ht="18">
      <c r="A93" s="291"/>
      <c r="B93" s="529"/>
      <c r="C93" s="530"/>
      <c r="D93" s="529"/>
      <c r="E93" s="529"/>
      <c r="F93" s="291"/>
      <c r="G93" s="291"/>
      <c r="H93" s="291"/>
      <c r="I93" s="291"/>
      <c r="J93" s="291"/>
      <c r="K93" s="291"/>
    </row>
    <row r="94" spans="1:11" s="40" customFormat="1" ht="18">
      <c r="A94" s="291"/>
      <c r="B94" s="529"/>
      <c r="C94" s="530"/>
      <c r="D94" s="529"/>
      <c r="E94" s="529"/>
      <c r="F94" s="291"/>
      <c r="G94" s="291"/>
      <c r="H94" s="291"/>
      <c r="I94" s="291"/>
      <c r="J94" s="291"/>
      <c r="K94" s="291"/>
    </row>
    <row r="95" spans="1:11" s="40" customFormat="1" ht="18">
      <c r="A95" s="291"/>
      <c r="B95" s="529"/>
      <c r="C95" s="530"/>
      <c r="D95" s="529"/>
      <c r="E95" s="529"/>
      <c r="F95" s="291"/>
      <c r="G95" s="291"/>
      <c r="H95" s="291"/>
      <c r="I95" s="291"/>
      <c r="J95" s="291"/>
      <c r="K95" s="291"/>
    </row>
    <row r="96" spans="1:11" s="40" customFormat="1" ht="18">
      <c r="A96" s="291"/>
      <c r="B96" s="529"/>
      <c r="C96" s="530"/>
      <c r="D96" s="529"/>
      <c r="E96" s="529"/>
      <c r="F96" s="291"/>
      <c r="G96" s="291"/>
      <c r="H96" s="291"/>
      <c r="I96" s="291"/>
      <c r="J96" s="291"/>
      <c r="K96" s="291"/>
    </row>
    <row r="97" spans="1:11" s="40" customFormat="1" ht="18">
      <c r="A97" s="291"/>
      <c r="B97" s="529"/>
      <c r="C97" s="530"/>
      <c r="D97" s="529"/>
      <c r="E97" s="529"/>
      <c r="F97" s="291"/>
      <c r="G97" s="291"/>
      <c r="H97" s="291"/>
      <c r="I97" s="291"/>
      <c r="J97" s="291"/>
      <c r="K97" s="291"/>
    </row>
    <row r="98" spans="1:11" s="40" customFormat="1" ht="18">
      <c r="A98" s="291"/>
      <c r="B98" s="529"/>
      <c r="C98" s="530"/>
      <c r="D98" s="529"/>
      <c r="E98" s="529"/>
      <c r="F98" s="291"/>
      <c r="G98" s="291"/>
      <c r="H98" s="291"/>
      <c r="I98" s="291"/>
      <c r="J98" s="291"/>
      <c r="K98" s="291"/>
    </row>
    <row r="99" spans="1:11" s="40" customFormat="1" ht="18">
      <c r="A99" s="291"/>
      <c r="B99" s="529"/>
      <c r="C99" s="530"/>
      <c r="D99" s="529"/>
      <c r="E99" s="529"/>
      <c r="F99" s="291"/>
      <c r="G99" s="291"/>
      <c r="H99" s="291"/>
      <c r="I99" s="291"/>
      <c r="J99" s="291"/>
      <c r="K99" s="291"/>
    </row>
    <row r="100" spans="1:11" s="40" customFormat="1" ht="18">
      <c r="A100" s="291"/>
      <c r="B100" s="529"/>
      <c r="C100" s="530"/>
      <c r="D100" s="529"/>
      <c r="E100" s="529"/>
      <c r="F100" s="291"/>
      <c r="G100" s="291"/>
      <c r="H100" s="291"/>
      <c r="I100" s="291"/>
      <c r="J100" s="291"/>
      <c r="K100" s="291"/>
    </row>
    <row r="101" spans="1:11" s="40" customFormat="1" ht="18">
      <c r="A101" s="291"/>
      <c r="B101" s="529"/>
      <c r="C101" s="530"/>
      <c r="D101" s="529"/>
      <c r="E101" s="529"/>
      <c r="F101" s="291"/>
      <c r="G101" s="291"/>
      <c r="H101" s="291"/>
      <c r="I101" s="291"/>
      <c r="J101" s="291"/>
      <c r="K101" s="291"/>
    </row>
    <row r="102" spans="1:11" s="40" customFormat="1" ht="18">
      <c r="A102" s="291"/>
      <c r="B102" s="529"/>
      <c r="C102" s="530"/>
      <c r="D102" s="529"/>
      <c r="E102" s="529"/>
      <c r="F102" s="291"/>
      <c r="G102" s="291"/>
      <c r="H102" s="291"/>
      <c r="I102" s="291"/>
      <c r="J102" s="291"/>
      <c r="K102" s="291"/>
    </row>
    <row r="103" spans="1:11" s="40" customFormat="1" ht="18">
      <c r="A103" s="291"/>
      <c r="B103" s="529"/>
      <c r="C103" s="530"/>
      <c r="D103" s="529"/>
      <c r="E103" s="529"/>
      <c r="F103" s="291"/>
      <c r="G103" s="291"/>
      <c r="H103" s="291"/>
      <c r="I103" s="291"/>
      <c r="J103" s="291"/>
      <c r="K103" s="291"/>
    </row>
    <row r="104" spans="1:11" s="40" customFormat="1" ht="18">
      <c r="A104" s="291"/>
      <c r="B104" s="529"/>
      <c r="C104" s="530"/>
      <c r="D104" s="529"/>
      <c r="E104" s="529"/>
      <c r="F104" s="291"/>
      <c r="G104" s="291"/>
      <c r="H104" s="291"/>
      <c r="I104" s="291"/>
      <c r="J104" s="291"/>
      <c r="K104" s="291"/>
    </row>
    <row r="105" spans="1:11" s="40" customFormat="1" ht="18">
      <c r="A105" s="291"/>
      <c r="B105" s="529"/>
      <c r="C105" s="530"/>
      <c r="D105" s="529"/>
      <c r="E105" s="529"/>
      <c r="F105" s="291"/>
      <c r="G105" s="291"/>
      <c r="H105" s="291"/>
      <c r="I105" s="291"/>
      <c r="J105" s="291"/>
      <c r="K105" s="291"/>
    </row>
    <row r="106" spans="1:11" s="40" customFormat="1" ht="18">
      <c r="A106" s="291"/>
      <c r="B106" s="529"/>
      <c r="C106" s="530"/>
      <c r="D106" s="529"/>
      <c r="E106" s="529"/>
      <c r="F106" s="291"/>
      <c r="G106" s="291"/>
      <c r="H106" s="291"/>
      <c r="I106" s="291"/>
      <c r="J106" s="291"/>
      <c r="K106" s="291"/>
    </row>
    <row r="107" spans="1:11" s="40" customFormat="1" ht="18">
      <c r="A107" s="291"/>
      <c r="B107" s="529"/>
      <c r="C107" s="530"/>
      <c r="D107" s="529"/>
      <c r="E107" s="529"/>
      <c r="F107" s="291"/>
      <c r="G107" s="291"/>
      <c r="H107" s="291"/>
      <c r="I107" s="291"/>
      <c r="J107" s="291"/>
      <c r="K107" s="291"/>
    </row>
    <row r="108" spans="1:11" s="40" customFormat="1" ht="18">
      <c r="A108" s="291"/>
      <c r="B108" s="529"/>
      <c r="C108" s="530"/>
      <c r="D108" s="529"/>
      <c r="E108" s="529"/>
      <c r="F108" s="291"/>
      <c r="G108" s="291"/>
      <c r="H108" s="291"/>
      <c r="I108" s="291"/>
      <c r="J108" s="291"/>
      <c r="K108" s="291"/>
    </row>
    <row r="109" spans="1:11" s="40" customFormat="1" ht="18">
      <c r="A109" s="291"/>
      <c r="B109" s="529"/>
      <c r="C109" s="530"/>
      <c r="D109" s="529"/>
      <c r="E109" s="529"/>
      <c r="F109" s="291"/>
      <c r="G109" s="291"/>
      <c r="H109" s="291"/>
      <c r="I109" s="291"/>
      <c r="J109" s="291"/>
      <c r="K109" s="291"/>
    </row>
    <row r="110" spans="1:11" s="40" customFormat="1" ht="18">
      <c r="A110" s="291"/>
      <c r="B110" s="529"/>
      <c r="C110" s="530"/>
      <c r="D110" s="529"/>
      <c r="E110" s="529"/>
      <c r="F110" s="291"/>
      <c r="G110" s="291"/>
      <c r="H110" s="291"/>
      <c r="I110" s="291"/>
      <c r="J110" s="291"/>
      <c r="K110" s="291"/>
    </row>
    <row r="111" spans="1:11" s="40" customFormat="1" ht="18">
      <c r="A111" s="291"/>
      <c r="B111" s="529"/>
      <c r="C111" s="530"/>
      <c r="D111" s="529"/>
      <c r="E111" s="529"/>
      <c r="F111" s="291"/>
      <c r="G111" s="291"/>
      <c r="H111" s="291"/>
      <c r="I111" s="291"/>
      <c r="J111" s="291"/>
      <c r="K111" s="291"/>
    </row>
    <row r="112" spans="1:11" s="40" customFormat="1" ht="18">
      <c r="A112" s="291"/>
      <c r="B112" s="529"/>
      <c r="C112" s="530"/>
      <c r="D112" s="529"/>
      <c r="E112" s="529"/>
      <c r="F112" s="291"/>
      <c r="G112" s="291"/>
      <c r="H112" s="291"/>
      <c r="I112" s="291"/>
      <c r="J112" s="291"/>
      <c r="K112" s="291"/>
    </row>
    <row r="113" spans="1:11" s="40" customFormat="1" ht="18">
      <c r="A113" s="291"/>
      <c r="B113" s="529"/>
      <c r="C113" s="530"/>
      <c r="D113" s="529"/>
      <c r="E113" s="529"/>
      <c r="F113" s="291"/>
      <c r="G113" s="291"/>
      <c r="H113" s="291"/>
      <c r="I113" s="291"/>
      <c r="J113" s="291"/>
      <c r="K113" s="291"/>
    </row>
    <row r="114" spans="1:11" s="40" customFormat="1" ht="18">
      <c r="A114" s="291"/>
      <c r="B114" s="529"/>
      <c r="C114" s="530"/>
      <c r="D114" s="529"/>
      <c r="E114" s="529"/>
      <c r="F114" s="291"/>
      <c r="G114" s="291"/>
      <c r="H114" s="291"/>
      <c r="I114" s="291"/>
      <c r="J114" s="291"/>
      <c r="K114" s="291"/>
    </row>
    <row r="115" spans="1:11" s="40" customFormat="1" ht="18">
      <c r="A115" s="291"/>
      <c r="B115" s="529"/>
      <c r="C115" s="530"/>
      <c r="D115" s="529"/>
      <c r="E115" s="529"/>
      <c r="F115" s="291"/>
      <c r="G115" s="291"/>
      <c r="H115" s="291"/>
      <c r="I115" s="291"/>
      <c r="J115" s="291"/>
      <c r="K115" s="291"/>
    </row>
    <row r="116" spans="1:11" s="40" customFormat="1" ht="18">
      <c r="A116" s="291"/>
      <c r="B116" s="529"/>
      <c r="C116" s="530"/>
      <c r="D116" s="529"/>
      <c r="E116" s="529"/>
      <c r="F116" s="291"/>
      <c r="G116" s="291"/>
      <c r="H116" s="291"/>
      <c r="I116" s="291"/>
      <c r="J116" s="291"/>
      <c r="K116" s="291"/>
    </row>
    <row r="117" spans="1:11" s="40" customFormat="1" ht="18">
      <c r="A117" s="291"/>
      <c r="B117" s="529"/>
      <c r="C117" s="530"/>
      <c r="D117" s="529"/>
      <c r="E117" s="529"/>
      <c r="F117" s="291"/>
      <c r="G117" s="291"/>
      <c r="H117" s="291"/>
      <c r="I117" s="291"/>
      <c r="J117" s="291"/>
      <c r="K117" s="291"/>
    </row>
    <row r="118" spans="1:11" s="40" customFormat="1" ht="18">
      <c r="A118" s="291"/>
      <c r="B118" s="529"/>
      <c r="C118" s="530"/>
      <c r="D118" s="529"/>
      <c r="E118" s="529"/>
      <c r="F118" s="291"/>
      <c r="G118" s="291"/>
      <c r="H118" s="291"/>
      <c r="I118" s="291"/>
      <c r="J118" s="291"/>
      <c r="K118" s="291"/>
    </row>
    <row r="119" spans="1:11" s="40" customFormat="1" ht="18">
      <c r="A119" s="291"/>
      <c r="B119" s="529"/>
      <c r="C119" s="530"/>
      <c r="D119" s="529"/>
      <c r="E119" s="529"/>
      <c r="F119" s="291"/>
      <c r="G119" s="291"/>
      <c r="H119" s="291"/>
      <c r="I119" s="291"/>
      <c r="J119" s="291"/>
      <c r="K119" s="291"/>
    </row>
    <row r="120" spans="1:11" s="40" customFormat="1" ht="18">
      <c r="A120" s="291"/>
      <c r="B120" s="529"/>
      <c r="C120" s="530"/>
      <c r="D120" s="529"/>
      <c r="E120" s="529"/>
      <c r="F120" s="291"/>
      <c r="G120" s="291"/>
      <c r="H120" s="291"/>
      <c r="I120" s="291"/>
      <c r="J120" s="291"/>
      <c r="K120" s="291"/>
    </row>
    <row r="121" spans="1:11" s="40" customFormat="1" ht="18">
      <c r="A121" s="291"/>
      <c r="B121" s="529"/>
      <c r="C121" s="530"/>
      <c r="D121" s="529"/>
      <c r="E121" s="529"/>
      <c r="F121" s="291"/>
      <c r="G121" s="291"/>
      <c r="H121" s="291"/>
      <c r="I121" s="291"/>
      <c r="J121" s="291"/>
      <c r="K121" s="291"/>
    </row>
    <row r="122" spans="1:11" s="40" customFormat="1" ht="18">
      <c r="A122" s="291"/>
      <c r="B122" s="529"/>
      <c r="C122" s="530"/>
      <c r="D122" s="529"/>
      <c r="E122" s="529"/>
      <c r="F122" s="291"/>
      <c r="G122" s="291"/>
      <c r="H122" s="291"/>
      <c r="I122" s="291"/>
      <c r="J122" s="291"/>
      <c r="K122" s="291"/>
    </row>
    <row r="123" spans="1:11" s="40" customFormat="1" ht="18">
      <c r="A123" s="291"/>
      <c r="B123" s="529"/>
      <c r="C123" s="530"/>
      <c r="D123" s="529"/>
      <c r="E123" s="529"/>
      <c r="F123" s="291"/>
      <c r="G123" s="291"/>
      <c r="H123" s="291"/>
      <c r="I123" s="291"/>
      <c r="J123" s="291"/>
      <c r="K123" s="291"/>
    </row>
    <row r="124" spans="1:11" s="40" customFormat="1" ht="18">
      <c r="A124" s="291"/>
      <c r="B124" s="529"/>
      <c r="C124" s="530"/>
      <c r="D124" s="529"/>
      <c r="E124" s="529"/>
      <c r="F124" s="291"/>
      <c r="G124" s="291"/>
      <c r="H124" s="291"/>
      <c r="I124" s="291"/>
      <c r="J124" s="291"/>
      <c r="K124" s="291"/>
    </row>
    <row r="125" spans="1:11" s="40" customFormat="1" ht="18">
      <c r="A125" s="291"/>
      <c r="B125" s="529"/>
      <c r="C125" s="530"/>
      <c r="D125" s="529"/>
      <c r="E125" s="529"/>
      <c r="F125" s="291"/>
      <c r="G125" s="291"/>
      <c r="H125" s="291"/>
      <c r="I125" s="291"/>
      <c r="J125" s="291"/>
      <c r="K125" s="291"/>
    </row>
    <row r="126" spans="1:11" s="40" customFormat="1" ht="18">
      <c r="A126" s="291"/>
      <c r="B126" s="529"/>
      <c r="C126" s="530"/>
      <c r="D126" s="529"/>
      <c r="E126" s="529"/>
      <c r="F126" s="291"/>
      <c r="G126" s="291"/>
      <c r="H126" s="291"/>
      <c r="I126" s="291"/>
      <c r="J126" s="291"/>
      <c r="K126" s="291"/>
    </row>
    <row r="127" spans="1:11" s="40" customFormat="1" ht="18">
      <c r="A127" s="291"/>
      <c r="B127" s="529"/>
      <c r="C127" s="530"/>
      <c r="D127" s="529"/>
      <c r="E127" s="529"/>
      <c r="F127" s="291"/>
      <c r="G127" s="291"/>
      <c r="H127" s="291"/>
      <c r="I127" s="291"/>
      <c r="J127" s="291"/>
      <c r="K127" s="291"/>
    </row>
    <row r="128" spans="1:11" s="40" customFormat="1" ht="18">
      <c r="A128" s="291"/>
      <c r="B128" s="529"/>
      <c r="C128" s="530"/>
      <c r="D128" s="529"/>
      <c r="E128" s="529"/>
      <c r="F128" s="291"/>
      <c r="G128" s="291"/>
      <c r="H128" s="291"/>
      <c r="I128" s="291"/>
      <c r="J128" s="291"/>
      <c r="K128" s="291"/>
    </row>
    <row r="129" spans="1:11" s="40" customFormat="1" ht="18">
      <c r="A129" s="291"/>
      <c r="B129" s="529"/>
      <c r="C129" s="530"/>
      <c r="D129" s="529"/>
      <c r="E129" s="529"/>
      <c r="F129" s="291"/>
      <c r="G129" s="291"/>
      <c r="H129" s="291"/>
      <c r="I129" s="291"/>
      <c r="J129" s="291"/>
      <c r="K129" s="291"/>
    </row>
    <row r="130" spans="1:11" s="40" customFormat="1" ht="18">
      <c r="A130" s="291"/>
      <c r="B130" s="529"/>
      <c r="C130" s="530"/>
      <c r="D130" s="529"/>
      <c r="E130" s="529"/>
      <c r="F130" s="291"/>
      <c r="G130" s="291"/>
      <c r="H130" s="291"/>
      <c r="I130" s="291"/>
      <c r="J130" s="291"/>
      <c r="K130" s="291"/>
    </row>
    <row r="131" spans="1:11" s="40" customFormat="1" ht="18">
      <c r="A131" s="291"/>
      <c r="B131" s="529"/>
      <c r="C131" s="530"/>
      <c r="D131" s="529"/>
      <c r="E131" s="529"/>
      <c r="F131" s="291"/>
      <c r="G131" s="291"/>
      <c r="H131" s="291"/>
      <c r="I131" s="291"/>
      <c r="J131" s="291"/>
      <c r="K131" s="291"/>
    </row>
    <row r="132" spans="1:11" s="40" customFormat="1" ht="18">
      <c r="A132" s="291"/>
      <c r="B132" s="529"/>
      <c r="C132" s="530"/>
      <c r="D132" s="529"/>
      <c r="E132" s="529"/>
      <c r="F132" s="291"/>
      <c r="G132" s="291"/>
      <c r="H132" s="291"/>
      <c r="I132" s="291"/>
      <c r="J132" s="291"/>
      <c r="K132" s="291"/>
    </row>
    <row r="133" spans="1:11" s="40" customFormat="1" ht="18">
      <c r="A133" s="291"/>
      <c r="B133" s="529"/>
      <c r="C133" s="530"/>
      <c r="D133" s="529"/>
      <c r="E133" s="529"/>
      <c r="F133" s="291"/>
      <c r="G133" s="291"/>
      <c r="H133" s="291"/>
      <c r="I133" s="291"/>
      <c r="J133" s="291"/>
      <c r="K133" s="291"/>
    </row>
    <row r="134" spans="1:11" s="40" customFormat="1" ht="18">
      <c r="A134" s="291"/>
      <c r="B134" s="529"/>
      <c r="C134" s="530"/>
      <c r="D134" s="529"/>
      <c r="E134" s="529"/>
      <c r="F134" s="291"/>
      <c r="G134" s="291"/>
      <c r="H134" s="291"/>
      <c r="I134" s="291"/>
      <c r="J134" s="291"/>
      <c r="K134" s="291"/>
    </row>
    <row r="135" spans="1:11" s="40" customFormat="1" ht="18">
      <c r="A135" s="291"/>
      <c r="B135" s="529"/>
      <c r="C135" s="530"/>
      <c r="D135" s="529"/>
      <c r="E135" s="529"/>
      <c r="F135" s="291"/>
      <c r="G135" s="291"/>
      <c r="H135" s="291"/>
      <c r="I135" s="291"/>
      <c r="J135" s="291"/>
      <c r="K135" s="291"/>
    </row>
    <row r="136" spans="1:11" s="40" customFormat="1" ht="18">
      <c r="A136" s="291"/>
      <c r="B136" s="529"/>
      <c r="C136" s="530"/>
      <c r="D136" s="529"/>
      <c r="E136" s="529"/>
      <c r="F136" s="291"/>
      <c r="G136" s="291"/>
      <c r="H136" s="291"/>
      <c r="I136" s="291"/>
      <c r="J136" s="291"/>
      <c r="K136" s="291"/>
    </row>
    <row r="137" spans="1:11" s="40" customFormat="1" ht="18">
      <c r="A137" s="291"/>
      <c r="B137" s="529"/>
      <c r="C137" s="530"/>
      <c r="D137" s="529"/>
      <c r="E137" s="529"/>
      <c r="F137" s="291"/>
      <c r="G137" s="291"/>
      <c r="H137" s="291"/>
      <c r="I137" s="291"/>
      <c r="J137" s="291"/>
      <c r="K137" s="291"/>
    </row>
    <row r="138" spans="1:11" s="40" customFormat="1" ht="18">
      <c r="A138" s="291"/>
      <c r="B138" s="529"/>
      <c r="C138" s="530"/>
      <c r="D138" s="529"/>
      <c r="E138" s="529"/>
      <c r="F138" s="291"/>
      <c r="G138" s="291"/>
      <c r="H138" s="291"/>
      <c r="I138" s="291"/>
      <c r="J138" s="291"/>
      <c r="K138" s="291"/>
    </row>
    <row r="139" spans="1:11" s="40" customFormat="1" ht="18">
      <c r="A139" s="291"/>
      <c r="B139" s="529"/>
      <c r="C139" s="530"/>
      <c r="D139" s="529"/>
      <c r="E139" s="529"/>
      <c r="F139" s="291"/>
      <c r="G139" s="291"/>
      <c r="H139" s="291"/>
      <c r="I139" s="291"/>
      <c r="J139" s="291"/>
      <c r="K139" s="291"/>
    </row>
    <row r="140" spans="1:11" s="40" customFormat="1" ht="18">
      <c r="A140" s="291"/>
      <c r="B140" s="529"/>
      <c r="C140" s="530"/>
      <c r="D140" s="529"/>
      <c r="E140" s="529"/>
      <c r="F140" s="291"/>
      <c r="G140" s="291"/>
      <c r="H140" s="291"/>
      <c r="I140" s="291"/>
      <c r="J140" s="291"/>
      <c r="K140" s="291"/>
    </row>
    <row r="141" spans="1:11" s="40" customFormat="1" ht="18">
      <c r="A141" s="291"/>
      <c r="B141" s="529"/>
      <c r="C141" s="530"/>
      <c r="D141" s="529"/>
      <c r="E141" s="529"/>
      <c r="F141" s="291"/>
      <c r="G141" s="291"/>
      <c r="H141" s="291"/>
      <c r="I141" s="291"/>
      <c r="J141" s="291"/>
      <c r="K141" s="291"/>
    </row>
    <row r="142" spans="1:11" s="40" customFormat="1" ht="18">
      <c r="A142" s="291"/>
      <c r="B142" s="529"/>
      <c r="C142" s="530"/>
      <c r="D142" s="529"/>
      <c r="E142" s="529"/>
      <c r="F142" s="291"/>
      <c r="G142" s="291"/>
      <c r="H142" s="291"/>
      <c r="I142" s="291"/>
      <c r="J142" s="291"/>
      <c r="K142" s="291"/>
    </row>
    <row r="143" spans="1:11" s="40" customFormat="1" ht="18">
      <c r="A143" s="291"/>
      <c r="B143" s="529"/>
      <c r="C143" s="530"/>
      <c r="D143" s="529"/>
      <c r="E143" s="529"/>
      <c r="F143" s="291"/>
      <c r="G143" s="291"/>
      <c r="H143" s="291"/>
      <c r="I143" s="291"/>
      <c r="J143" s="291"/>
      <c r="K143" s="291"/>
    </row>
    <row r="144" spans="1:11" s="40" customFormat="1" ht="18">
      <c r="A144" s="291"/>
      <c r="B144" s="529"/>
      <c r="C144" s="530"/>
      <c r="D144" s="529"/>
      <c r="E144" s="529"/>
      <c r="F144" s="291"/>
      <c r="G144" s="291"/>
      <c r="H144" s="291"/>
      <c r="I144" s="291"/>
      <c r="J144" s="291"/>
      <c r="K144" s="291"/>
    </row>
    <row r="145" spans="1:11" s="40" customFormat="1" ht="18">
      <c r="A145" s="291"/>
      <c r="B145" s="529"/>
      <c r="C145" s="530"/>
      <c r="D145" s="529"/>
      <c r="E145" s="529"/>
      <c r="F145" s="291"/>
      <c r="G145" s="291"/>
      <c r="H145" s="291"/>
      <c r="I145" s="291"/>
      <c r="J145" s="291"/>
      <c r="K145" s="291"/>
    </row>
    <row r="146" spans="1:11" s="40" customFormat="1" ht="18">
      <c r="A146" s="291"/>
      <c r="B146" s="529"/>
      <c r="C146" s="530"/>
      <c r="D146" s="529"/>
      <c r="E146" s="529"/>
      <c r="F146" s="291"/>
      <c r="G146" s="291"/>
      <c r="H146" s="291"/>
      <c r="I146" s="291"/>
      <c r="J146" s="291"/>
      <c r="K146" s="291"/>
    </row>
    <row r="147" spans="1:11" s="40" customFormat="1" ht="18">
      <c r="A147" s="291"/>
      <c r="B147" s="529"/>
      <c r="C147" s="530"/>
      <c r="D147" s="529"/>
      <c r="E147" s="529"/>
      <c r="F147" s="291"/>
      <c r="G147" s="291"/>
      <c r="H147" s="291"/>
      <c r="I147" s="291"/>
      <c r="J147" s="291"/>
      <c r="K147" s="291"/>
    </row>
    <row r="148" spans="1:11" s="40" customFormat="1" ht="18">
      <c r="A148" s="291"/>
      <c r="B148" s="529"/>
      <c r="C148" s="530"/>
      <c r="D148" s="529"/>
      <c r="E148" s="529"/>
      <c r="F148" s="291"/>
      <c r="G148" s="291"/>
      <c r="H148" s="291"/>
      <c r="I148" s="291"/>
      <c r="J148" s="291"/>
      <c r="K148" s="291"/>
    </row>
    <row r="149" spans="1:11" s="40" customFormat="1" ht="18">
      <c r="A149" s="291"/>
      <c r="B149" s="529"/>
      <c r="C149" s="530"/>
      <c r="D149" s="529"/>
      <c r="E149" s="529"/>
      <c r="F149" s="291"/>
      <c r="G149" s="291"/>
      <c r="H149" s="291"/>
      <c r="I149" s="291"/>
      <c r="J149" s="291"/>
      <c r="K149" s="291"/>
    </row>
    <row r="150" spans="1:11" s="40" customFormat="1" ht="18">
      <c r="A150" s="291"/>
      <c r="B150" s="529"/>
      <c r="C150" s="530"/>
      <c r="D150" s="529"/>
      <c r="E150" s="529"/>
      <c r="F150" s="291"/>
      <c r="G150" s="291"/>
      <c r="H150" s="291"/>
      <c r="I150" s="291"/>
      <c r="J150" s="291"/>
      <c r="K150" s="291"/>
    </row>
    <row r="151" spans="1:11" s="40" customFormat="1" ht="18">
      <c r="A151" s="291"/>
      <c r="B151" s="529"/>
      <c r="C151" s="530"/>
      <c r="D151" s="529"/>
      <c r="E151" s="529"/>
      <c r="F151" s="291"/>
      <c r="G151" s="291"/>
      <c r="H151" s="291"/>
      <c r="I151" s="291"/>
      <c r="J151" s="291"/>
      <c r="K151" s="291"/>
    </row>
    <row r="152" spans="1:11" s="40" customFormat="1" ht="18">
      <c r="A152" s="291"/>
      <c r="B152" s="529"/>
      <c r="C152" s="530"/>
      <c r="D152" s="529"/>
      <c r="E152" s="529"/>
      <c r="F152" s="291"/>
      <c r="G152" s="291"/>
      <c r="H152" s="291"/>
      <c r="I152" s="291"/>
      <c r="J152" s="291"/>
      <c r="K152" s="291"/>
    </row>
    <row r="153" spans="1:11" s="40" customFormat="1" ht="18">
      <c r="A153" s="291"/>
      <c r="B153" s="529"/>
      <c r="C153" s="530"/>
      <c r="D153" s="529"/>
      <c r="E153" s="529"/>
      <c r="F153" s="291"/>
      <c r="G153" s="291"/>
      <c r="H153" s="291"/>
      <c r="I153" s="291"/>
      <c r="J153" s="291"/>
      <c r="K153" s="291"/>
    </row>
    <row r="154" spans="1:11" s="40" customFormat="1" ht="18">
      <c r="A154" s="291"/>
      <c r="B154" s="529"/>
      <c r="C154" s="530"/>
      <c r="D154" s="529"/>
      <c r="E154" s="529"/>
      <c r="F154" s="291"/>
      <c r="G154" s="291"/>
      <c r="H154" s="291"/>
      <c r="I154" s="291"/>
      <c r="J154" s="291"/>
      <c r="K154" s="291"/>
    </row>
    <row r="155" spans="1:11" s="40" customFormat="1" ht="18">
      <c r="A155" s="291"/>
      <c r="B155" s="529"/>
      <c r="C155" s="530"/>
      <c r="D155" s="529"/>
      <c r="E155" s="529"/>
      <c r="F155" s="291"/>
      <c r="G155" s="291"/>
      <c r="H155" s="291"/>
      <c r="I155" s="291"/>
      <c r="J155" s="291"/>
      <c r="K155" s="291"/>
    </row>
    <row r="156" spans="1:11" s="40" customFormat="1" ht="18">
      <c r="A156" s="291"/>
      <c r="B156" s="529"/>
      <c r="C156" s="530"/>
      <c r="D156" s="529"/>
      <c r="E156" s="529"/>
      <c r="F156" s="291"/>
      <c r="G156" s="291"/>
      <c r="H156" s="291"/>
      <c r="I156" s="291"/>
      <c r="J156" s="291"/>
      <c r="K156" s="291"/>
    </row>
    <row r="157" spans="1:11" s="40" customFormat="1" ht="18">
      <c r="A157" s="291"/>
      <c r="B157" s="529"/>
      <c r="C157" s="530"/>
      <c r="D157" s="529"/>
      <c r="E157" s="529"/>
      <c r="F157" s="291"/>
      <c r="G157" s="291"/>
      <c r="H157" s="291"/>
      <c r="I157" s="291"/>
      <c r="J157" s="291"/>
      <c r="K157" s="291"/>
    </row>
    <row r="158" spans="1:11" s="40" customFormat="1" ht="18">
      <c r="A158" s="291"/>
      <c r="B158" s="529"/>
      <c r="C158" s="530"/>
      <c r="D158" s="529"/>
      <c r="E158" s="529"/>
      <c r="F158" s="291"/>
      <c r="G158" s="291"/>
      <c r="H158" s="291"/>
      <c r="I158" s="291"/>
      <c r="J158" s="291"/>
      <c r="K158" s="291"/>
    </row>
    <row r="159" spans="1:11" s="40" customFormat="1" ht="18">
      <c r="A159" s="291"/>
      <c r="B159" s="529"/>
      <c r="C159" s="530"/>
      <c r="D159" s="529"/>
      <c r="E159" s="529"/>
      <c r="F159" s="291"/>
      <c r="G159" s="291"/>
      <c r="H159" s="291"/>
      <c r="I159" s="291"/>
      <c r="J159" s="291"/>
      <c r="K159" s="291"/>
    </row>
    <row r="160" spans="1:11" s="40" customFormat="1" ht="18">
      <c r="A160" s="291"/>
      <c r="B160" s="529"/>
      <c r="C160" s="530"/>
      <c r="D160" s="529"/>
      <c r="E160" s="529"/>
      <c r="F160" s="291"/>
      <c r="G160" s="291"/>
      <c r="H160" s="291"/>
      <c r="I160" s="291"/>
      <c r="J160" s="291"/>
      <c r="K160" s="291"/>
    </row>
    <row r="161" spans="1:11" s="40" customFormat="1" ht="18">
      <c r="A161" s="291"/>
      <c r="B161" s="529"/>
      <c r="C161" s="530"/>
      <c r="D161" s="529"/>
      <c r="E161" s="529"/>
      <c r="F161" s="291"/>
      <c r="G161" s="291"/>
      <c r="H161" s="291"/>
      <c r="I161" s="291"/>
      <c r="J161" s="291"/>
      <c r="K161" s="291"/>
    </row>
    <row r="162" spans="1:11" s="40" customFormat="1" ht="18">
      <c r="A162" s="291"/>
      <c r="B162" s="529"/>
      <c r="C162" s="530"/>
      <c r="D162" s="529"/>
      <c r="E162" s="529"/>
      <c r="F162" s="291"/>
      <c r="G162" s="291"/>
      <c r="H162" s="291"/>
      <c r="I162" s="291"/>
      <c r="J162" s="291"/>
      <c r="K162" s="291"/>
    </row>
    <row r="163" spans="1:11" s="40" customFormat="1" ht="18">
      <c r="A163" s="291"/>
      <c r="B163" s="529"/>
      <c r="C163" s="530"/>
      <c r="D163" s="529"/>
      <c r="E163" s="529"/>
      <c r="F163" s="291"/>
      <c r="G163" s="291"/>
      <c r="H163" s="291"/>
      <c r="I163" s="291"/>
      <c r="J163" s="291"/>
      <c r="K163" s="291"/>
    </row>
    <row r="164" spans="1:11" s="40" customFormat="1" ht="18">
      <c r="A164" s="291"/>
      <c r="B164" s="529"/>
      <c r="C164" s="530"/>
      <c r="D164" s="529"/>
      <c r="E164" s="529"/>
      <c r="F164" s="291"/>
      <c r="G164" s="291"/>
      <c r="H164" s="291"/>
      <c r="I164" s="291"/>
      <c r="J164" s="291"/>
      <c r="K164" s="291"/>
    </row>
    <row r="165" spans="1:11" s="40" customFormat="1" ht="18">
      <c r="A165" s="291"/>
      <c r="B165" s="529"/>
      <c r="C165" s="530"/>
      <c r="D165" s="529"/>
      <c r="E165" s="529"/>
      <c r="F165" s="291"/>
      <c r="G165" s="291"/>
      <c r="H165" s="291"/>
      <c r="I165" s="291"/>
      <c r="J165" s="291"/>
      <c r="K165" s="291"/>
    </row>
    <row r="166" spans="1:11" s="40" customFormat="1" ht="18">
      <c r="A166" s="291"/>
      <c r="B166" s="529"/>
      <c r="C166" s="530"/>
      <c r="D166" s="529"/>
      <c r="E166" s="529"/>
      <c r="F166" s="291"/>
      <c r="G166" s="291"/>
      <c r="H166" s="291"/>
      <c r="I166" s="291"/>
      <c r="J166" s="291"/>
      <c r="K166" s="291"/>
    </row>
    <row r="167" spans="1:11" s="40" customFormat="1" ht="18">
      <c r="A167" s="291"/>
      <c r="B167" s="529"/>
      <c r="C167" s="530"/>
      <c r="D167" s="529"/>
      <c r="E167" s="529"/>
      <c r="F167" s="291"/>
      <c r="G167" s="291"/>
      <c r="H167" s="291"/>
      <c r="I167" s="291"/>
      <c r="J167" s="291"/>
      <c r="K167" s="291"/>
    </row>
    <row r="168" spans="1:11" s="40" customFormat="1" ht="18">
      <c r="A168" s="291"/>
      <c r="B168" s="529"/>
      <c r="C168" s="530"/>
      <c r="D168" s="529"/>
      <c r="E168" s="529"/>
      <c r="F168" s="291"/>
      <c r="G168" s="291"/>
      <c r="H168" s="291"/>
      <c r="I168" s="291"/>
      <c r="J168" s="291"/>
      <c r="K168" s="291"/>
    </row>
    <row r="169" spans="1:11" s="40" customFormat="1" ht="18">
      <c r="A169" s="291"/>
      <c r="B169" s="529"/>
      <c r="C169" s="530"/>
      <c r="D169" s="529"/>
      <c r="E169" s="529"/>
      <c r="F169" s="291"/>
      <c r="G169" s="291"/>
      <c r="H169" s="291"/>
      <c r="I169" s="291"/>
      <c r="J169" s="291"/>
      <c r="K169" s="291"/>
    </row>
    <row r="170" spans="1:11" s="40" customFormat="1" ht="18">
      <c r="A170" s="291"/>
      <c r="B170" s="529"/>
      <c r="C170" s="530"/>
      <c r="D170" s="529"/>
      <c r="E170" s="529"/>
      <c r="F170" s="291"/>
      <c r="G170" s="291"/>
      <c r="H170" s="291"/>
      <c r="I170" s="291"/>
      <c r="J170" s="291"/>
      <c r="K170" s="291"/>
    </row>
    <row r="171" spans="1:11" s="40" customFormat="1" ht="18">
      <c r="A171" s="291"/>
      <c r="B171" s="529"/>
      <c r="C171" s="530"/>
      <c r="D171" s="529"/>
      <c r="E171" s="529"/>
      <c r="F171" s="291"/>
      <c r="G171" s="291"/>
      <c r="H171" s="291"/>
      <c r="I171" s="291"/>
      <c r="J171" s="291"/>
      <c r="K171" s="291"/>
    </row>
    <row r="172" spans="1:11" s="40" customFormat="1" ht="18">
      <c r="A172" s="291"/>
      <c r="B172" s="529"/>
      <c r="C172" s="530"/>
      <c r="D172" s="529"/>
      <c r="E172" s="529"/>
      <c r="F172" s="291"/>
      <c r="G172" s="291"/>
      <c r="H172" s="291"/>
      <c r="I172" s="291"/>
      <c r="J172" s="291"/>
      <c r="K172" s="291"/>
    </row>
    <row r="173" spans="1:11" s="40" customFormat="1" ht="18">
      <c r="A173" s="291"/>
      <c r="B173" s="529"/>
      <c r="C173" s="530"/>
      <c r="D173" s="529"/>
      <c r="E173" s="529"/>
      <c r="F173" s="291"/>
      <c r="G173" s="291"/>
      <c r="H173" s="291"/>
      <c r="I173" s="291"/>
      <c r="J173" s="291"/>
      <c r="K173" s="291"/>
    </row>
    <row r="174" spans="1:11" s="40" customFormat="1" ht="18">
      <c r="A174" s="291"/>
      <c r="B174" s="529"/>
      <c r="C174" s="530"/>
      <c r="D174" s="529"/>
      <c r="E174" s="529"/>
      <c r="F174" s="291"/>
      <c r="G174" s="291"/>
      <c r="H174" s="291"/>
      <c r="I174" s="291"/>
      <c r="J174" s="291"/>
      <c r="K174" s="291"/>
    </row>
    <row r="175" spans="1:11" s="40" customFormat="1" ht="18">
      <c r="A175" s="291"/>
      <c r="B175" s="529"/>
      <c r="C175" s="530"/>
      <c r="D175" s="529"/>
      <c r="E175" s="529"/>
      <c r="F175" s="291"/>
      <c r="G175" s="291"/>
      <c r="H175" s="291"/>
      <c r="I175" s="291"/>
      <c r="J175" s="291"/>
      <c r="K175" s="291"/>
    </row>
    <row r="176" spans="1:11" s="40" customFormat="1" ht="18">
      <c r="A176" s="291"/>
      <c r="B176" s="529"/>
      <c r="C176" s="530"/>
      <c r="D176" s="529"/>
      <c r="E176" s="529"/>
      <c r="F176" s="291"/>
      <c r="G176" s="291"/>
      <c r="H176" s="291"/>
      <c r="I176" s="291"/>
      <c r="J176" s="291"/>
      <c r="K176" s="291"/>
    </row>
    <row r="177" spans="1:11" s="40" customFormat="1" ht="18">
      <c r="A177" s="291"/>
      <c r="B177" s="529"/>
      <c r="C177" s="530"/>
      <c r="D177" s="529"/>
      <c r="E177" s="529"/>
      <c r="F177" s="291"/>
      <c r="G177" s="291"/>
      <c r="H177" s="291"/>
      <c r="I177" s="291"/>
      <c r="J177" s="291"/>
      <c r="K177" s="291"/>
    </row>
    <row r="178" spans="1:11" s="40" customFormat="1" ht="18">
      <c r="A178" s="291"/>
      <c r="B178" s="529"/>
      <c r="C178" s="530"/>
      <c r="D178" s="529"/>
      <c r="E178" s="529"/>
      <c r="F178" s="291"/>
      <c r="G178" s="291"/>
      <c r="H178" s="291"/>
      <c r="I178" s="291"/>
      <c r="J178" s="291"/>
      <c r="K178" s="291"/>
    </row>
    <row r="179" spans="1:11" s="40" customFormat="1" ht="18">
      <c r="A179" s="291"/>
      <c r="B179" s="529"/>
      <c r="C179" s="530"/>
      <c r="D179" s="529"/>
      <c r="E179" s="529"/>
      <c r="F179" s="291"/>
      <c r="G179" s="291"/>
      <c r="H179" s="291"/>
      <c r="I179" s="291"/>
      <c r="J179" s="291"/>
      <c r="K179" s="291"/>
    </row>
    <row r="180" spans="1:11" s="40" customFormat="1" ht="18">
      <c r="A180" s="291"/>
      <c r="B180" s="529"/>
      <c r="C180" s="530"/>
      <c r="D180" s="529"/>
      <c r="E180" s="529"/>
      <c r="F180" s="291"/>
      <c r="G180" s="291"/>
      <c r="H180" s="291"/>
      <c r="I180" s="291"/>
      <c r="J180" s="291"/>
      <c r="K180" s="291"/>
    </row>
    <row r="181" spans="1:11" s="40" customFormat="1" ht="18">
      <c r="A181" s="291"/>
      <c r="B181" s="529"/>
      <c r="C181" s="530"/>
      <c r="D181" s="529"/>
      <c r="E181" s="529"/>
      <c r="F181" s="291"/>
      <c r="G181" s="291"/>
      <c r="H181" s="291"/>
      <c r="I181" s="291"/>
      <c r="J181" s="291"/>
      <c r="K181" s="291"/>
    </row>
    <row r="182" spans="1:11" s="40" customFormat="1" ht="18">
      <c r="A182" s="291"/>
      <c r="B182" s="529"/>
      <c r="C182" s="530"/>
      <c r="D182" s="529"/>
      <c r="E182" s="529"/>
      <c r="F182" s="291"/>
      <c r="G182" s="291"/>
      <c r="H182" s="291"/>
      <c r="I182" s="291"/>
      <c r="J182" s="291"/>
      <c r="K182" s="291"/>
    </row>
    <row r="183" spans="1:11" s="40" customFormat="1" ht="18">
      <c r="A183" s="291"/>
      <c r="B183" s="529"/>
      <c r="C183" s="530"/>
      <c r="D183" s="529"/>
      <c r="E183" s="529"/>
      <c r="F183" s="291"/>
      <c r="G183" s="291"/>
      <c r="H183" s="291"/>
      <c r="I183" s="291"/>
      <c r="J183" s="291"/>
      <c r="K183" s="291"/>
    </row>
    <row r="184" spans="1:11" s="40" customFormat="1" ht="18">
      <c r="A184" s="291"/>
      <c r="B184" s="529"/>
      <c r="C184" s="530"/>
      <c r="D184" s="529"/>
      <c r="E184" s="529"/>
      <c r="F184" s="291"/>
      <c r="G184" s="291"/>
      <c r="H184" s="291"/>
      <c r="I184" s="291"/>
      <c r="J184" s="291"/>
      <c r="K184" s="291"/>
    </row>
    <row r="185" spans="1:11" s="40" customFormat="1" ht="18">
      <c r="A185" s="291"/>
      <c r="B185" s="529"/>
      <c r="C185" s="530"/>
      <c r="D185" s="529"/>
      <c r="E185" s="529"/>
      <c r="F185" s="291"/>
      <c r="G185" s="291"/>
      <c r="H185" s="291"/>
      <c r="I185" s="291"/>
      <c r="J185" s="291"/>
      <c r="K185" s="291"/>
    </row>
    <row r="186" spans="1:11" s="40" customFormat="1" ht="18">
      <c r="A186" s="291"/>
      <c r="B186" s="529"/>
      <c r="C186" s="530"/>
      <c r="D186" s="529"/>
      <c r="E186" s="529"/>
      <c r="F186" s="291"/>
      <c r="G186" s="291"/>
      <c r="H186" s="291"/>
      <c r="I186" s="291"/>
      <c r="J186" s="291"/>
      <c r="K186" s="291"/>
    </row>
    <row r="187" spans="1:11" s="40" customFormat="1" ht="18">
      <c r="A187" s="291"/>
      <c r="B187" s="529"/>
      <c r="C187" s="530"/>
      <c r="D187" s="529"/>
      <c r="E187" s="529"/>
      <c r="F187" s="291"/>
      <c r="G187" s="291"/>
      <c r="H187" s="291"/>
      <c r="I187" s="291"/>
      <c r="J187" s="291"/>
      <c r="K187" s="291"/>
    </row>
    <row r="188" spans="1:11" s="40" customFormat="1" ht="18">
      <c r="A188" s="291"/>
      <c r="B188" s="529"/>
      <c r="C188" s="530"/>
      <c r="D188" s="529"/>
      <c r="E188" s="529"/>
      <c r="F188" s="291"/>
      <c r="G188" s="291"/>
      <c r="H188" s="291"/>
      <c r="I188" s="291"/>
      <c r="J188" s="291"/>
      <c r="K188" s="291"/>
    </row>
    <row r="189" spans="1:11" s="40" customFormat="1" ht="18">
      <c r="A189" s="291"/>
      <c r="B189" s="529"/>
      <c r="C189" s="530"/>
      <c r="D189" s="529"/>
      <c r="E189" s="529"/>
      <c r="F189" s="291"/>
      <c r="G189" s="291"/>
      <c r="H189" s="291"/>
      <c r="I189" s="291"/>
      <c r="J189" s="291"/>
      <c r="K189" s="291"/>
    </row>
    <row r="190" spans="1:11" s="40" customFormat="1" ht="18">
      <c r="A190" s="291"/>
      <c r="B190" s="529"/>
      <c r="C190" s="530"/>
      <c r="D190" s="529"/>
      <c r="E190" s="529"/>
      <c r="F190" s="291"/>
      <c r="G190" s="291"/>
      <c r="H190" s="291"/>
      <c r="I190" s="291"/>
      <c r="J190" s="291"/>
      <c r="K190" s="291"/>
    </row>
    <row r="191" spans="1:11" s="40" customFormat="1" ht="18">
      <c r="A191" s="291"/>
      <c r="B191" s="529"/>
      <c r="C191" s="530"/>
      <c r="D191" s="529"/>
      <c r="E191" s="529"/>
      <c r="F191" s="291"/>
      <c r="G191" s="291"/>
      <c r="H191" s="291"/>
      <c r="I191" s="291"/>
      <c r="J191" s="291"/>
      <c r="K191" s="291"/>
    </row>
    <row r="192" spans="1:11" s="40" customFormat="1" ht="18">
      <c r="A192" s="291"/>
      <c r="B192" s="529"/>
      <c r="C192" s="530"/>
      <c r="D192" s="529"/>
      <c r="E192" s="529"/>
      <c r="F192" s="291"/>
      <c r="G192" s="291"/>
      <c r="H192" s="291"/>
      <c r="I192" s="291"/>
      <c r="J192" s="291"/>
      <c r="K192" s="291"/>
    </row>
    <row r="193" spans="1:11" s="40" customFormat="1" ht="18">
      <c r="A193" s="291"/>
      <c r="B193" s="529"/>
      <c r="C193" s="530"/>
      <c r="D193" s="529"/>
      <c r="E193" s="529"/>
      <c r="F193" s="291"/>
      <c r="G193" s="291"/>
      <c r="H193" s="291"/>
      <c r="I193" s="291"/>
      <c r="J193" s="291"/>
      <c r="K193" s="291"/>
    </row>
    <row r="194" spans="1:11" s="40" customFormat="1" ht="18">
      <c r="A194" s="291"/>
      <c r="B194" s="529"/>
      <c r="C194" s="530"/>
      <c r="D194" s="529"/>
      <c r="E194" s="529"/>
      <c r="F194" s="291"/>
      <c r="G194" s="291"/>
      <c r="H194" s="291"/>
      <c r="I194" s="291"/>
      <c r="J194" s="291"/>
      <c r="K194" s="291"/>
    </row>
    <row r="195" spans="1:11" s="40" customFormat="1" ht="18">
      <c r="A195" s="291"/>
      <c r="B195" s="529"/>
      <c r="C195" s="530"/>
      <c r="D195" s="529"/>
      <c r="E195" s="529"/>
      <c r="F195" s="291"/>
      <c r="G195" s="291"/>
      <c r="H195" s="291"/>
      <c r="I195" s="291"/>
      <c r="J195" s="291"/>
      <c r="K195" s="291"/>
    </row>
    <row r="196" spans="1:11" s="40" customFormat="1" ht="18">
      <c r="A196" s="291"/>
      <c r="B196" s="529"/>
      <c r="C196" s="530"/>
      <c r="D196" s="529"/>
      <c r="E196" s="529"/>
      <c r="F196" s="291"/>
      <c r="G196" s="291"/>
      <c r="H196" s="291"/>
      <c r="I196" s="291"/>
      <c r="J196" s="291"/>
      <c r="K196" s="291"/>
    </row>
    <row r="197" spans="1:11" s="40" customFormat="1" ht="18">
      <c r="A197" s="291"/>
      <c r="B197" s="529"/>
      <c r="C197" s="530"/>
      <c r="D197" s="529"/>
      <c r="E197" s="529"/>
      <c r="F197" s="291"/>
      <c r="G197" s="291"/>
      <c r="H197" s="291"/>
      <c r="I197" s="291"/>
      <c r="J197" s="291"/>
      <c r="K197" s="291"/>
    </row>
    <row r="198" spans="1:11" s="40" customFormat="1" ht="18">
      <c r="A198" s="291"/>
      <c r="B198" s="529"/>
      <c r="C198" s="530"/>
      <c r="D198" s="529"/>
      <c r="E198" s="529"/>
      <c r="F198" s="291"/>
      <c r="G198" s="291"/>
      <c r="H198" s="291"/>
      <c r="I198" s="291"/>
      <c r="J198" s="291"/>
      <c r="K198" s="291"/>
    </row>
    <row r="199" spans="1:11" s="40" customFormat="1" ht="18">
      <c r="A199" s="291"/>
      <c r="B199" s="529"/>
      <c r="C199" s="530"/>
      <c r="D199" s="529"/>
      <c r="E199" s="529"/>
      <c r="F199" s="291"/>
      <c r="G199" s="291"/>
      <c r="H199" s="291"/>
      <c r="I199" s="291"/>
      <c r="J199" s="291"/>
      <c r="K199" s="291"/>
    </row>
    <row r="200" spans="1:11" s="40" customFormat="1" ht="18">
      <c r="A200" s="291"/>
      <c r="B200" s="529"/>
      <c r="C200" s="530"/>
      <c r="D200" s="529"/>
      <c r="E200" s="529"/>
      <c r="F200" s="291"/>
      <c r="G200" s="291"/>
      <c r="H200" s="291"/>
      <c r="I200" s="291"/>
      <c r="J200" s="291"/>
      <c r="K200" s="291"/>
    </row>
    <row r="201" spans="1:11" s="40" customFormat="1" ht="18">
      <c r="A201" s="291"/>
      <c r="B201" s="529"/>
      <c r="C201" s="530"/>
      <c r="D201" s="529"/>
      <c r="E201" s="529"/>
      <c r="F201" s="291"/>
      <c r="G201" s="291"/>
      <c r="H201" s="291"/>
      <c r="I201" s="291"/>
      <c r="J201" s="291"/>
      <c r="K201" s="291"/>
    </row>
    <row r="202" spans="1:11" s="40" customFormat="1" ht="18">
      <c r="A202" s="291"/>
      <c r="B202" s="529"/>
      <c r="C202" s="530"/>
      <c r="D202" s="529"/>
      <c r="E202" s="529"/>
      <c r="F202" s="291"/>
      <c r="G202" s="291"/>
      <c r="H202" s="291"/>
      <c r="I202" s="291"/>
      <c r="J202" s="291"/>
      <c r="K202" s="291"/>
    </row>
    <row r="203" spans="1:11" s="40" customFormat="1" ht="18">
      <c r="A203" s="291"/>
      <c r="B203" s="529"/>
      <c r="C203" s="530"/>
      <c r="D203" s="529"/>
      <c r="E203" s="529"/>
      <c r="F203" s="291"/>
      <c r="G203" s="291"/>
      <c r="H203" s="291"/>
      <c r="I203" s="291"/>
      <c r="J203" s="291"/>
      <c r="K203" s="291"/>
    </row>
    <row r="204" spans="1:11" s="40" customFormat="1" ht="18">
      <c r="A204" s="291"/>
      <c r="B204" s="529"/>
      <c r="C204" s="530"/>
      <c r="D204" s="529"/>
      <c r="E204" s="529"/>
      <c r="F204" s="291"/>
      <c r="G204" s="291"/>
      <c r="H204" s="291"/>
      <c r="I204" s="291"/>
      <c r="J204" s="291"/>
      <c r="K204" s="291"/>
    </row>
    <row r="205" spans="1:11" s="40" customFormat="1" ht="18">
      <c r="A205" s="291"/>
      <c r="B205" s="529"/>
      <c r="C205" s="530"/>
      <c r="D205" s="529"/>
      <c r="E205" s="529"/>
      <c r="F205" s="291"/>
      <c r="G205" s="291"/>
      <c r="H205" s="291"/>
      <c r="I205" s="291"/>
      <c r="J205" s="291"/>
      <c r="K205" s="291"/>
    </row>
    <row r="206" spans="1:11" s="40" customFormat="1" ht="18">
      <c r="A206" s="291"/>
      <c r="B206" s="529"/>
      <c r="C206" s="530"/>
      <c r="D206" s="529"/>
      <c r="E206" s="529"/>
      <c r="F206" s="291"/>
      <c r="G206" s="291"/>
      <c r="H206" s="291"/>
      <c r="I206" s="291"/>
      <c r="J206" s="291"/>
      <c r="K206" s="291"/>
    </row>
    <row r="207" spans="1:11" s="40" customFormat="1" ht="18">
      <c r="A207" s="291"/>
      <c r="B207" s="529"/>
      <c r="C207" s="530"/>
      <c r="D207" s="529"/>
      <c r="E207" s="529"/>
      <c r="F207" s="291"/>
      <c r="G207" s="291"/>
      <c r="H207" s="291"/>
      <c r="I207" s="291"/>
      <c r="J207" s="291"/>
      <c r="K207" s="291"/>
    </row>
    <row r="208" spans="1:11" s="40" customFormat="1" ht="18">
      <c r="A208" s="291"/>
      <c r="B208" s="529"/>
      <c r="C208" s="530"/>
      <c r="D208" s="529"/>
      <c r="E208" s="529"/>
      <c r="F208" s="291"/>
      <c r="G208" s="291"/>
      <c r="H208" s="291"/>
      <c r="I208" s="291"/>
      <c r="J208" s="291"/>
      <c r="K208" s="291"/>
    </row>
    <row r="209" spans="1:11" s="40" customFormat="1" ht="18">
      <c r="A209" s="291"/>
      <c r="B209" s="529"/>
      <c r="C209" s="530"/>
      <c r="D209" s="529"/>
      <c r="E209" s="529"/>
      <c r="F209" s="291"/>
      <c r="G209" s="291"/>
      <c r="H209" s="291"/>
      <c r="I209" s="291"/>
      <c r="J209" s="291"/>
      <c r="K209" s="291"/>
    </row>
    <row r="210" spans="1:11" s="40" customFormat="1" ht="18">
      <c r="A210" s="291"/>
      <c r="B210" s="529"/>
      <c r="C210" s="530"/>
      <c r="D210" s="529"/>
      <c r="E210" s="529"/>
      <c r="F210" s="291"/>
      <c r="G210" s="291"/>
      <c r="H210" s="291"/>
      <c r="I210" s="291"/>
      <c r="J210" s="291"/>
      <c r="K210" s="291"/>
    </row>
    <row r="211" spans="1:11" s="40" customFormat="1" ht="18">
      <c r="A211" s="291"/>
      <c r="B211" s="529"/>
      <c r="C211" s="530"/>
      <c r="D211" s="529"/>
      <c r="E211" s="529"/>
      <c r="F211" s="291"/>
      <c r="G211" s="291"/>
      <c r="H211" s="291"/>
      <c r="I211" s="291"/>
      <c r="J211" s="291"/>
      <c r="K211" s="291"/>
    </row>
    <row r="212" spans="1:11" s="40" customFormat="1" ht="18">
      <c r="A212" s="291"/>
      <c r="B212" s="529"/>
      <c r="C212" s="530"/>
      <c r="D212" s="529"/>
      <c r="E212" s="529"/>
      <c r="F212" s="291"/>
      <c r="G212" s="291"/>
      <c r="H212" s="291"/>
      <c r="I212" s="291"/>
      <c r="J212" s="291"/>
      <c r="K212" s="291"/>
    </row>
    <row r="213" spans="1:11" s="40" customFormat="1" ht="18">
      <c r="A213" s="291"/>
      <c r="B213" s="529"/>
      <c r="C213" s="530"/>
      <c r="D213" s="529"/>
      <c r="E213" s="529"/>
      <c r="F213" s="291"/>
      <c r="G213" s="291"/>
      <c r="H213" s="291"/>
      <c r="I213" s="291"/>
      <c r="J213" s="291"/>
      <c r="K213" s="291"/>
    </row>
    <row r="214" spans="1:11" s="40" customFormat="1" ht="18">
      <c r="A214" s="291"/>
      <c r="B214" s="529"/>
      <c r="C214" s="530"/>
      <c r="D214" s="529"/>
      <c r="E214" s="529"/>
      <c r="F214" s="291"/>
      <c r="G214" s="291"/>
      <c r="H214" s="291"/>
      <c r="I214" s="291"/>
      <c r="J214" s="291"/>
      <c r="K214" s="291"/>
    </row>
    <row r="215" spans="1:11" s="40" customFormat="1" ht="18">
      <c r="A215" s="291"/>
      <c r="B215" s="529"/>
      <c r="C215" s="530"/>
      <c r="D215" s="529"/>
      <c r="E215" s="529"/>
      <c r="F215" s="291"/>
      <c r="G215" s="291"/>
      <c r="H215" s="291"/>
      <c r="I215" s="291"/>
      <c r="J215" s="291"/>
      <c r="K215" s="291"/>
    </row>
    <row r="216" spans="1:11" s="40" customFormat="1" ht="18">
      <c r="A216" s="291"/>
      <c r="B216" s="529"/>
      <c r="C216" s="530"/>
      <c r="D216" s="529"/>
      <c r="E216" s="529"/>
      <c r="F216" s="291"/>
      <c r="G216" s="291"/>
      <c r="H216" s="291"/>
      <c r="I216" s="291"/>
      <c r="J216" s="291"/>
      <c r="K216" s="291"/>
    </row>
    <row r="217" spans="1:11" s="40" customFormat="1" ht="18">
      <c r="A217" s="291"/>
      <c r="B217" s="529"/>
      <c r="C217" s="530"/>
      <c r="D217" s="529"/>
      <c r="E217" s="529"/>
      <c r="F217" s="291"/>
      <c r="G217" s="291"/>
      <c r="H217" s="291"/>
      <c r="I217" s="291"/>
      <c r="J217" s="291"/>
      <c r="K217" s="291"/>
    </row>
    <row r="218" spans="1:11" s="40" customFormat="1" ht="18">
      <c r="A218" s="291"/>
      <c r="B218" s="529"/>
      <c r="C218" s="530"/>
      <c r="D218" s="529"/>
      <c r="E218" s="529"/>
      <c r="F218" s="291"/>
      <c r="G218" s="291"/>
      <c r="H218" s="291"/>
      <c r="I218" s="291"/>
      <c r="J218" s="291"/>
      <c r="K218" s="291"/>
    </row>
    <row r="219" spans="1:11" s="40" customFormat="1" ht="18">
      <c r="A219" s="291"/>
      <c r="B219" s="529"/>
      <c r="C219" s="530"/>
      <c r="D219" s="529"/>
      <c r="E219" s="529"/>
      <c r="F219" s="291"/>
      <c r="G219" s="291"/>
      <c r="H219" s="291"/>
      <c r="I219" s="291"/>
      <c r="J219" s="291"/>
      <c r="K219" s="291"/>
    </row>
    <row r="220" spans="1:11" s="40" customFormat="1" ht="18">
      <c r="A220" s="291"/>
      <c r="B220" s="529"/>
      <c r="C220" s="530"/>
      <c r="D220" s="529"/>
      <c r="E220" s="529"/>
      <c r="F220" s="291"/>
      <c r="G220" s="291"/>
      <c r="H220" s="291"/>
      <c r="I220" s="291"/>
      <c r="J220" s="291"/>
      <c r="K220" s="291"/>
    </row>
    <row r="221" spans="1:11" s="40" customFormat="1" ht="18">
      <c r="A221" s="291"/>
      <c r="B221" s="529"/>
      <c r="C221" s="530"/>
      <c r="D221" s="529"/>
      <c r="E221" s="529"/>
      <c r="F221" s="291"/>
      <c r="G221" s="291"/>
      <c r="H221" s="291"/>
      <c r="I221" s="291"/>
      <c r="J221" s="291"/>
      <c r="K221" s="291"/>
    </row>
    <row r="222" spans="1:11" s="40" customFormat="1" ht="18">
      <c r="A222" s="291"/>
      <c r="B222" s="529"/>
      <c r="C222" s="530"/>
      <c r="D222" s="529"/>
      <c r="E222" s="529"/>
      <c r="F222" s="291"/>
      <c r="G222" s="291"/>
      <c r="H222" s="291"/>
      <c r="I222" s="291"/>
      <c r="J222" s="291"/>
      <c r="K222" s="291"/>
    </row>
    <row r="223" spans="1:11" s="40" customFormat="1" ht="18">
      <c r="A223" s="291"/>
      <c r="B223" s="529"/>
      <c r="C223" s="530"/>
      <c r="D223" s="529"/>
      <c r="E223" s="529"/>
      <c r="F223" s="291"/>
      <c r="G223" s="291"/>
      <c r="H223" s="291"/>
      <c r="I223" s="291"/>
      <c r="J223" s="291"/>
      <c r="K223" s="291"/>
    </row>
    <row r="224" spans="1:11" s="40" customFormat="1" ht="18">
      <c r="A224" s="291"/>
      <c r="B224" s="529"/>
      <c r="C224" s="530"/>
      <c r="D224" s="529"/>
      <c r="E224" s="529"/>
      <c r="F224" s="291"/>
      <c r="G224" s="291"/>
      <c r="H224" s="291"/>
      <c r="I224" s="291"/>
      <c r="J224" s="291"/>
      <c r="K224" s="291"/>
    </row>
    <row r="225" spans="1:11" s="40" customFormat="1" ht="18">
      <c r="A225" s="291"/>
      <c r="B225" s="529"/>
      <c r="C225" s="530"/>
      <c r="D225" s="529"/>
      <c r="E225" s="529"/>
      <c r="F225" s="291"/>
      <c r="G225" s="291"/>
      <c r="H225" s="291"/>
      <c r="I225" s="291"/>
      <c r="J225" s="291"/>
      <c r="K225" s="291"/>
    </row>
    <row r="226" spans="1:11" s="40" customFormat="1" ht="18">
      <c r="A226" s="291"/>
      <c r="B226" s="529"/>
      <c r="C226" s="530"/>
      <c r="D226" s="529"/>
      <c r="E226" s="529"/>
      <c r="F226" s="291"/>
      <c r="G226" s="291"/>
      <c r="H226" s="291"/>
      <c r="I226" s="291"/>
      <c r="J226" s="291"/>
      <c r="K226" s="291"/>
    </row>
    <row r="227" spans="1:11" s="40" customFormat="1" ht="18">
      <c r="A227" s="291"/>
      <c r="B227" s="529"/>
      <c r="C227" s="530"/>
      <c r="D227" s="529"/>
      <c r="E227" s="529"/>
      <c r="F227" s="291"/>
      <c r="G227" s="291"/>
      <c r="H227" s="291"/>
      <c r="I227" s="291"/>
      <c r="J227" s="291"/>
      <c r="K227" s="291"/>
    </row>
    <row r="228" spans="1:11" s="40" customFormat="1" ht="18">
      <c r="A228" s="291"/>
      <c r="B228" s="529"/>
      <c r="C228" s="530"/>
      <c r="D228" s="529"/>
      <c r="E228" s="529"/>
      <c r="F228" s="291"/>
      <c r="G228" s="291"/>
      <c r="H228" s="291"/>
      <c r="I228" s="291"/>
      <c r="J228" s="291"/>
      <c r="K228" s="291"/>
    </row>
    <row r="229" spans="1:11" s="40" customFormat="1" ht="18">
      <c r="A229" s="291"/>
      <c r="B229" s="529"/>
      <c r="C229" s="530"/>
      <c r="D229" s="529"/>
      <c r="E229" s="529"/>
      <c r="F229" s="291"/>
      <c r="G229" s="291"/>
      <c r="H229" s="291"/>
      <c r="I229" s="291"/>
      <c r="J229" s="291"/>
      <c r="K229" s="291"/>
    </row>
    <row r="230" spans="1:11" s="40" customFormat="1" ht="18">
      <c r="A230" s="291"/>
      <c r="B230" s="529"/>
      <c r="C230" s="530"/>
      <c r="D230" s="529"/>
      <c r="E230" s="529"/>
      <c r="F230" s="291"/>
      <c r="G230" s="291"/>
      <c r="H230" s="291"/>
      <c r="I230" s="291"/>
      <c r="J230" s="291"/>
      <c r="K230" s="291"/>
    </row>
    <row r="231" spans="1:11" s="40" customFormat="1" ht="18">
      <c r="A231" s="291"/>
      <c r="B231" s="529"/>
      <c r="C231" s="530"/>
      <c r="D231" s="529"/>
      <c r="E231" s="529"/>
      <c r="F231" s="291"/>
      <c r="G231" s="291"/>
      <c r="H231" s="291"/>
      <c r="I231" s="291"/>
      <c r="J231" s="291"/>
      <c r="K231" s="291"/>
    </row>
    <row r="232" spans="1:11" s="40" customFormat="1" ht="18">
      <c r="A232" s="291"/>
      <c r="B232" s="529"/>
      <c r="C232" s="530"/>
      <c r="D232" s="529"/>
      <c r="E232" s="529"/>
      <c r="F232" s="291"/>
      <c r="G232" s="291"/>
      <c r="H232" s="291"/>
      <c r="I232" s="291"/>
      <c r="J232" s="291"/>
      <c r="K232" s="291"/>
    </row>
    <row r="233" spans="1:11" s="40" customFormat="1" ht="18">
      <c r="A233" s="291"/>
      <c r="B233" s="529"/>
      <c r="C233" s="530"/>
      <c r="D233" s="529"/>
      <c r="E233" s="529"/>
      <c r="F233" s="291"/>
      <c r="G233" s="291"/>
      <c r="H233" s="291"/>
      <c r="I233" s="291"/>
      <c r="J233" s="291"/>
      <c r="K233" s="291"/>
    </row>
    <row r="234" spans="1:11" s="40" customFormat="1" ht="18">
      <c r="A234" s="291"/>
      <c r="B234" s="529"/>
      <c r="C234" s="530"/>
      <c r="D234" s="529"/>
      <c r="E234" s="529"/>
      <c r="F234" s="291"/>
      <c r="G234" s="291"/>
      <c r="H234" s="291"/>
      <c r="I234" s="291"/>
      <c r="J234" s="291"/>
      <c r="K234" s="291"/>
    </row>
    <row r="235" spans="1:11" s="40" customFormat="1" ht="18">
      <c r="A235" s="291"/>
      <c r="B235" s="529"/>
      <c r="C235" s="530"/>
      <c r="D235" s="529"/>
      <c r="E235" s="529"/>
      <c r="F235" s="291"/>
      <c r="G235" s="291"/>
      <c r="H235" s="291"/>
      <c r="I235" s="291"/>
      <c r="J235" s="291"/>
      <c r="K235" s="291"/>
    </row>
    <row r="236" spans="1:11" s="40" customFormat="1" ht="18">
      <c r="A236" s="291"/>
      <c r="B236" s="529"/>
      <c r="C236" s="530"/>
      <c r="D236" s="529"/>
      <c r="E236" s="529"/>
      <c r="F236" s="291"/>
      <c r="G236" s="291"/>
      <c r="H236" s="291"/>
      <c r="I236" s="291"/>
      <c r="J236" s="291"/>
      <c r="K236" s="291"/>
    </row>
    <row r="237" spans="1:11" s="40" customFormat="1" ht="18">
      <c r="A237" s="291"/>
      <c r="B237" s="529"/>
      <c r="C237" s="530"/>
      <c r="D237" s="529"/>
      <c r="E237" s="529"/>
      <c r="F237" s="291"/>
      <c r="G237" s="291"/>
      <c r="H237" s="291"/>
      <c r="I237" s="291"/>
      <c r="J237" s="291"/>
      <c r="K237" s="291"/>
    </row>
    <row r="238" spans="1:11" s="40" customFormat="1" ht="18">
      <c r="A238" s="291"/>
      <c r="B238" s="529"/>
      <c r="C238" s="530"/>
      <c r="D238" s="529"/>
      <c r="E238" s="529"/>
      <c r="F238" s="291"/>
      <c r="G238" s="291"/>
      <c r="H238" s="291"/>
      <c r="I238" s="291"/>
      <c r="J238" s="291"/>
      <c r="K238" s="291"/>
    </row>
    <row r="239" spans="1:11" s="40" customFormat="1" ht="18">
      <c r="A239" s="291"/>
      <c r="B239" s="529"/>
      <c r="C239" s="530"/>
      <c r="D239" s="529"/>
      <c r="E239" s="529"/>
      <c r="F239" s="291"/>
      <c r="G239" s="291"/>
      <c r="H239" s="291"/>
      <c r="I239" s="291"/>
      <c r="J239" s="291"/>
      <c r="K239" s="291"/>
    </row>
    <row r="240" spans="1:11" s="40" customFormat="1" ht="18">
      <c r="A240" s="291"/>
      <c r="B240" s="529"/>
      <c r="C240" s="530"/>
      <c r="D240" s="529"/>
      <c r="E240" s="529"/>
      <c r="F240" s="291"/>
      <c r="G240" s="291"/>
      <c r="H240" s="291"/>
      <c r="I240" s="291"/>
      <c r="J240" s="291"/>
      <c r="K240" s="29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Emilia Błażejewska</cp:lastModifiedBy>
  <cp:lastPrinted>2015-07-17T12:08:12Z</cp:lastPrinted>
  <dcterms:created xsi:type="dcterms:W3CDTF">2009-03-04T08:33:11Z</dcterms:created>
  <dcterms:modified xsi:type="dcterms:W3CDTF">2015-07-17T12:09:40Z</dcterms:modified>
  <cp:category/>
  <cp:version/>
  <cp:contentType/>
  <cp:contentStatus/>
</cp:coreProperties>
</file>