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Uch.   RM nr  z 10 .8.2015." sheetId="1" r:id="rId1"/>
    <sheet name="Zał. nr 1" sheetId="2" r:id="rId2"/>
    <sheet name="Zał. nr 2" sheetId="3" r:id="rId3"/>
    <sheet name="Wolny" sheetId="4" r:id="rId4"/>
  </sheets>
  <definedNames>
    <definedName name="_xlnm.Print_Titles" localSheetId="1">'Zał. nr 1'!$10:$12</definedName>
    <definedName name="_xlnm.Print_Titles" localSheetId="2">'Zał. nr 2'!$12:$12</definedName>
  </definedNames>
  <calcPr fullCalcOnLoad="1"/>
</workbook>
</file>

<file path=xl/sharedStrings.xml><?xml version="1.0" encoding="utf-8"?>
<sst xmlns="http://schemas.openxmlformats.org/spreadsheetml/2006/main" count="535" uniqueCount="372">
  <si>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</si>
  <si>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</si>
  <si>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</si>
  <si>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</si>
  <si>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</si>
  <si>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</si>
  <si>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</si>
  <si>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</si>
  <si>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</si>
  <si>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</si>
  <si>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</si>
  <si>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</si>
  <si>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</si>
  <si>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Dział</t>
  </si>
  <si>
    <t>Rezerwa celowa na inwestycje i zakupy inwestycyjne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</si>
  <si>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</si>
  <si>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</si>
  <si>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</si>
  <si>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</si>
  <si>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</si>
  <si>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</si>
  <si>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</si>
  <si>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</si>
  <si>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</si>
  <si>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</si>
  <si>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</si>
  <si>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</si>
  <si>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</si>
  <si>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</si>
  <si>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</si>
  <si>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</si>
  <si>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 2) kwotę  wydatków  powiatu ogółem                      </t>
  </si>
  <si>
    <t xml:space="preserve">                  Zwiększa się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</si>
  <si>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</si>
  <si>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</si>
  <si>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</si>
  <si>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</si>
  <si>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</si>
  <si>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</si>
  <si>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</si>
  <si>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2. W Załączniku Nr 1 do uchwały budżetowej dokonuje się następujących zmian:</t>
  </si>
  <si>
    <t>W części dotyczącej dochodów  gminy</t>
  </si>
  <si>
    <t xml:space="preserve">         1) dochody gminy ogółem                                                                                  </t>
  </si>
  <si>
    <t xml:space="preserve"> (Dz. U. z 2013  poz. 885 ze zm.)   R a d a    M i a s t a   K o n i n a   u c h w a l a,  co następuje "</t>
  </si>
  <si>
    <r>
      <t xml:space="preserve">w sprawie </t>
    </r>
    <r>
      <rPr>
        <b/>
        <i/>
        <sz val="14"/>
        <rFont val="Times New Roman"/>
        <family val="1"/>
      </rPr>
      <t>zmian w budżecie miasta Konina na 2015 rok</t>
    </r>
  </si>
  <si>
    <t xml:space="preserve">         W uchwale Nr 22 Rady Miasta Konina z dnia 21 stycznia 2015 r. r. w sprawie uchwalenia budżetu</t>
  </si>
  <si>
    <t xml:space="preserve">miasta Konina na 2015 rok zmienionej  zarządzeniami w sprawie zmian w budżecie miasta Konina </t>
  </si>
  <si>
    <t xml:space="preserve">na 2015 rok:  Nr 11/2015 Prezydenta Miasta Konina z dnia 29 stycznia 2015 r.; Nr  17 /2015 Prezydenta Miasta  </t>
  </si>
  <si>
    <t>Miasta Konina z dnia 26 lutego 2015 r.; Nr 30/2015 Prezydenta Miasta Konina z dnia 13 marca 2015 r.;</t>
  </si>
  <si>
    <t>Uzbrojenie terenów inwestycyjnych w obrębie Konin-Międzylesie</t>
  </si>
  <si>
    <t>Budowa odwodnienia terenu przyległego do boiska przy Gimnazjum nr 3 w Koninie</t>
  </si>
  <si>
    <t xml:space="preserve">Konina z dnia 12  lutego 2015 r.; Nr 40 Rady Miasta Konina z dnia 25 lutego 2015 r.; Nr 28/2015 Prezydenta </t>
  </si>
  <si>
    <t>(Dz. U. z 2013 r. poz. 594 ze zm.), art. 211 ustawy z dnia 27 sierpnia 2009 r. o finansach  publicznych</t>
  </si>
  <si>
    <t>ZAŁĄCZNIK nr 1</t>
  </si>
  <si>
    <t>Rady  Miasta Konina</t>
  </si>
  <si>
    <t xml:space="preserve">Plan wydatków majątkowych realizowanych ze środków </t>
  </si>
  <si>
    <t>budżetowych miasta Konina na 2015 rok</t>
  </si>
  <si>
    <t>w złotych</t>
  </si>
  <si>
    <t xml:space="preserve">           Plan na 2015 rok</t>
  </si>
  <si>
    <t>Lp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</si>
  <si>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</si>
  <si>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</si>
  <si>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</si>
  <si>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</si>
  <si>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</si>
  <si>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</si>
  <si>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ulic: Dobrowolskiego, Kuratowskiego, Mazurkiewicza i Trzebiatowskiego w Koninie</t>
  </si>
  <si>
    <t>Budowa ul. Nasturcjowej w Koninie</t>
  </si>
  <si>
    <t xml:space="preserve">Opracowanie  dokumentacji projektowo-kosztorysowej na przebudowę ul. Beznazwy i Wilczej w Koninie </t>
  </si>
  <si>
    <t>Zakup promu rzecznego</t>
  </si>
  <si>
    <t>Gospodarka mieszkaniowa</t>
  </si>
  <si>
    <t>Gospodarka gruntami i nieruchomościami</t>
  </si>
  <si>
    <t>Nabycie nieruchomości gruntowych</t>
  </si>
  <si>
    <t>Pozostała działalność</t>
  </si>
  <si>
    <t>Wniesienie wkładu pieniężnego do Miejskiego Towarzystwa Budownictwa Społecznego Sp.z o.o. w Koninie na budowę budynku wielorodzinnego z lokalami handlowo-usługowymi w parterze oraz infrastrukturą techniczną przy ul. Wodnej 39 w Koninie</t>
  </si>
  <si>
    <t>Administracja publiczna</t>
  </si>
  <si>
    <t>Urzędy gmin (miast i miast na prawach powiatu)</t>
  </si>
  <si>
    <t>Rozbudowa miejskiej sieci szerokopasmowej KoMAN</t>
  </si>
  <si>
    <t>Modernizacja systemu klimatyzacyjnego w pomieszczeniach I piętra budynku UM przy Pl. Wolności 1</t>
  </si>
  <si>
    <t>Doposażenie techniczne urzędu</t>
  </si>
  <si>
    <t>Bezpieczeństwo publiczne i ochrona przeciwpożarowa</t>
  </si>
  <si>
    <t>Ochotnicze Straże Pożarne</t>
  </si>
  <si>
    <t xml:space="preserve">Zakupy inwestycyjne </t>
  </si>
  <si>
    <t>Dotacja celowa na zakup zestawu hydraulicznego dla OSP Konin-Chorzeń</t>
  </si>
  <si>
    <t>Obrona cywilna</t>
  </si>
  <si>
    <t>Różne rozliczenia</t>
  </si>
  <si>
    <t>Rezerwy ogólne i celowe</t>
  </si>
  <si>
    <t>Oświata i wychowanie</t>
  </si>
  <si>
    <t>Szkoły podstawowe</t>
  </si>
  <si>
    <t>Centrum nauki pływania i rehabilitacji wodnej (KBO)</t>
  </si>
  <si>
    <t>Wykonanie bieżni oraz piaskownicy do skoku w dal dla SP Nr 1</t>
  </si>
  <si>
    <t>Budowa monitoringu szkoły i placu zabaw dla SP Nr 10</t>
  </si>
  <si>
    <t>Modernizacja części socjalnej pionu sportowego w Szkole Podstawowej nr 3 w Koninie</t>
  </si>
  <si>
    <t>Zakup urządzenia "EkoRedux" - jednostki sterującej dla Szkoły Podstawowej z Oddziałami Integracyjnymi Nr 9</t>
  </si>
  <si>
    <t>Zakup kserokopiarki dla SP Nr 1</t>
  </si>
  <si>
    <t>Przedszkola</t>
  </si>
  <si>
    <t>Zakup huśtawki dla Przedszkola Nr 5</t>
  </si>
  <si>
    <t>Zakup obieraczki do warzyw dla Przedszkola Nr 6</t>
  </si>
  <si>
    <t>Zakup zmywarki dla Przedszkola Nr 17</t>
  </si>
  <si>
    <t>Zakup zmywarki przemysłowej dla Przedszkola Nr 31</t>
  </si>
  <si>
    <t>Zakup zmywarki z funkcją wyparzania dla Przedszkola Nr 32</t>
  </si>
  <si>
    <t>Zakup zmywarki z funkcją wyparzania dla Przedszkola Nr 8</t>
  </si>
  <si>
    <t>Gimnazja</t>
  </si>
  <si>
    <t>Budowa zespołu boisk przy Gimnazjum Nr 7 w Koninie</t>
  </si>
  <si>
    <t>Stołówki szkolne i przedszkolne</t>
  </si>
  <si>
    <t>Zakup piekarnika do kuchni dla SP Nr 1</t>
  </si>
  <si>
    <t>Zakup lodówko-zamrażarki dla SP Nr 8</t>
  </si>
  <si>
    <t>Zakup robota wielofukcyjnego typu "Wilk" dla SP Nr 8</t>
  </si>
  <si>
    <t>Zakup taboreta elektrycznego do kuchni dla SP Nr 11</t>
  </si>
  <si>
    <t>Pozostałe zadania w zakresie polityki społecznej</t>
  </si>
  <si>
    <t xml:space="preserve">Pozostała działalność </t>
  </si>
  <si>
    <t>Program Wspierania Przedsiębiorczości w Koninie na lata 2014-2016 (wniesienie wkładu)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</si>
  <si>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</si>
  <si>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</si>
  <si>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</si>
  <si>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Budowa ogrodzenia wokół schroniska dla bezdomnych zwierząt przy ul. Gajowej w Koninie</t>
  </si>
  <si>
    <t>Oświetlenie ulic, placów i dróg</t>
  </si>
  <si>
    <t>Opracowanie dokumentacji projektowo-kosztorysowej na budowę oświetlenia na ul. Jeziornej i Okólnej</t>
  </si>
  <si>
    <t>Sygnalizacja dźwiękowa dla osób niepełnosprawnych (KBO)</t>
  </si>
  <si>
    <t>Wniesienie wkładu pieniężnego na opracowanie dokumentacji projektowej na budowę kanalizacji sanitarnej w ulicach Poznańskiej i Bocznej</t>
  </si>
  <si>
    <t xml:space="preserve">Wniesienie wkładu pieniężnego do PWIK Sp. zo.o. na budowę kanalizacji sanitarnej i wodociągu w budynku  po Sądzie Rejonowym </t>
  </si>
  <si>
    <t>Wniesienie wkładu pieniężnego do spółki Geotermia Konin Spółka z o.o. w Koninie</t>
  </si>
  <si>
    <t>Wniesienie wkładu pieniężnego do spółki Geotermia Konin Spółka z o.o. w Koninie (zad.2)</t>
  </si>
  <si>
    <t xml:space="preserve">Wniesienie wkładu pieniężnego na opracowanie dokumentacji projektowej na budowę sieci wodociągowej i kanalizacji sanitarnej w Koninie w ulicy Warmińskiej, Wojciechowo i Krańcowej – os. Łężyn </t>
  </si>
  <si>
    <t xml:space="preserve">Wniesienie wkładu pieniężnego na opracowanie dokumentacji projektowej na budowę rurociągu tłocznego kanalizacji sanitarnej wraz z przebudową przepompowni ścieków w Koninie – os Janów </t>
  </si>
  <si>
    <t>Wniesienie wkładu pieniężnego na opracowanie dokumentacji projektowej na budowę kanalizacji sanitarnej w Koninie w ulicy Osada</t>
  </si>
  <si>
    <t>Wniesienie wkładu pieniężnego na budowę kanalizacji sanitarnej i sieci wodociągowej w Koninie w ulicy Mazowieckiej - os. Łężyn</t>
  </si>
  <si>
    <t>Wniesienie wkładu pieniężnego na budowę sieci wodociągowej w Koninie ulicy  Ignacego Domeyki os. Laskówiec</t>
  </si>
  <si>
    <t>Wniesienie wkładu pieniężnego na budowę sieci wodociągowej w Koninie w ulicach Marii Skłodowskiej-Curie, ul. Ignacego Domeyki, Ludwika Hirszwelda</t>
  </si>
  <si>
    <t>Wniesienie wkładu pieniężnego na budowę sieci wodociągowej w ciągu pieszo jezdnym w Koninie - rejon ulicy Grójeckiej - os. Grójec</t>
  </si>
  <si>
    <t>Wniesienie wkładu pieniężnego na budowę sieci wodociągowej w Koninie w ulicy Rumiankowej</t>
  </si>
  <si>
    <t>Wniesienie wkładu pieniężnego na budowę kanalizacji sanitarnej w Koninie w ulicy Ślesińskiej - os. Łężyn</t>
  </si>
  <si>
    <t>Przebudowa rowów melioracyjnych w obrębie Konin-Międzylesie</t>
  </si>
  <si>
    <t>Opracowanie dokumentacji projektowo-kosztorysowej na budowę ulic Staromorzysławskiej, Działkowej i Granicznej w Koninie wraz z kanalizacją deszczową</t>
  </si>
  <si>
    <t>Opracowanie dokumentacji projektowo-kosztorysowej na odwodnienie terenu przyległego do boisk przy Gimnazjum nr 3 w Koninie</t>
  </si>
  <si>
    <t>Budowa kanalizacji deszczowej w rejonie osiedla Pątnów w Koninie</t>
  </si>
  <si>
    <t>Modernizacja istniejących placów zabaw wraz z wykonaniem ogrodzeń</t>
  </si>
  <si>
    <t>Budowa placu zabaw na terenie zieleni miejskiej przy ul. Kolejowej 8 i Energetyka 2A w Koninie</t>
  </si>
  <si>
    <t>Zwalczanie komarów - wieże lęgowe dla jerzyków (KBO)</t>
  </si>
  <si>
    <t>Ustawienie betonowych stołów do ping-ponga na Chorzniu oraz na II i III osiedlu (KBO)</t>
  </si>
  <si>
    <t>Kolorowa ściana – „Dobra” Instalacja (KBO)</t>
  </si>
  <si>
    <t>Opracowanie dokumentacji projektowo-kosztorysowej na budowę kanalizacji deszczowej przy ul. Spółdzielców w Koninie</t>
  </si>
  <si>
    <t>Konin jest FIT, czyli budowa 9 placów siłowni plenerowych z urządzeniami do ćwiczeń na dworze dla młodzieży, dorosłych i seniorów: na Chorzniu, Zatorzu,  V Osiedlu, Oś.Sikorskiego, w Centrum, Wilkowie, Niesłuszu, Gosławicach i Cukrowni (KBO)</t>
  </si>
  <si>
    <t>Budowa przyłączy kanalizacyjnych i przyłączenie nieruchomości do miejskiej sieci kanalizacyjnej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</si>
  <si>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</si>
  <si>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</si>
  <si>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</si>
  <si>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>Wykonanie i montaż szafy do Bookcrossingu (KBO)</t>
  </si>
  <si>
    <t xml:space="preserve">Kultura fizyczna </t>
  </si>
  <si>
    <t>RAZEM POWIAT</t>
  </si>
  <si>
    <t>Drogi publiczne wojewódzkie</t>
  </si>
  <si>
    <t>Dotacja celowa do Samorządu Województwa Wielkopolskiego na wypłatę odszkodowań za grunty przejęte  pod realizacje zadania  pn. "Budowa drogi - łącznik od ul. Przemysłowej do ul. Kleczewskiej w Koninie"</t>
  </si>
  <si>
    <t>Drogi publiczne w miastach na prawach powiatu</t>
  </si>
  <si>
    <t>Budowa drogi - łącznik od ul. Przemysłowej do ul. Kleczewskiej w Koninie</t>
  </si>
  <si>
    <t>Przebudowa ul. Kościuszki wraz z oświetleniem i odwodnieniem - etap I</t>
  </si>
  <si>
    <t>Aktualizacja dokumentacji projektowo kosztorysowej  na przebudowę ulicy Romana Dmowskiego w Koninie</t>
  </si>
  <si>
    <t>Opracowanie dokumentacji projektowo-kosztorysowej na przebudowę ul. Jana Pawła II w Koninie</t>
  </si>
  <si>
    <t>Dokumentacja projektowo - kosztorysowa na budowę ul. Przemysłowej od skrzyżowania z ul. Jana Matejki do skrzyżowania z planowaną drogą DK 25 w Malińcu wraz ze ścieżką rowerową (KBO)</t>
  </si>
  <si>
    <t>Turystyka</t>
  </si>
  <si>
    <t>Budowa budynku usług publicznych przy ul. Z. Urbanowskiej w Koninie</t>
  </si>
  <si>
    <t>Działalność usługowa</t>
  </si>
  <si>
    <t>Ośrodki dokumentacji geodezyjnej i kartograficznej</t>
  </si>
  <si>
    <t xml:space="preserve">Zakup sprzętu komputerowego </t>
  </si>
  <si>
    <t>Komendy powiatowe Policji</t>
  </si>
  <si>
    <t>Dofinansowanie zakupu radiowozów oznakowanych i nieoznakowanego dla KMP w Koninie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</si>
  <si>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</si>
  <si>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</si>
  <si>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Licea ogólnokształcące</t>
  </si>
  <si>
    <t>Zakup serwera dla II LO w Koninie</t>
  </si>
  <si>
    <t>Zakup kserokopiarki dla II LO w Koninie</t>
  </si>
  <si>
    <t>Zakup urządzenia wielofunkcyjnego do frezowania tafli lodowiska dla ZS im.  M.Kopernika w Koninie</t>
  </si>
  <si>
    <t>Szkoły zawodowe</t>
  </si>
  <si>
    <t>Zakup serwera dla ZSB w Koninie</t>
  </si>
  <si>
    <t>Zakup serwera dla ZSTiH w Koninie</t>
  </si>
  <si>
    <t>Zakup zmywarki dla II LO w Koninie</t>
  </si>
  <si>
    <t>Pomoc społeczna</t>
  </si>
  <si>
    <t>Domy pomocy społecznej</t>
  </si>
  <si>
    <t>Zakup łóżka kąpielowego oraz szorowarki dla DPS w Koninie</t>
  </si>
  <si>
    <t>Edukacyjna opieka wychowawcza</t>
  </si>
  <si>
    <t>Specjalne ośrodki szkolno-wychowawcze</t>
  </si>
  <si>
    <t>Zakup serwera dla SOS-W w Koninie</t>
  </si>
  <si>
    <t>Poradnie przychologiczno-pedagogiczne w tym poradnie specjalistyczne</t>
  </si>
  <si>
    <t>Schroniska dla zwierząt</t>
  </si>
  <si>
    <t>Wniesienie wkładu pieniężnego do PWiK na budowę kanalizacji sanitarnej i wodociągu w rejonie ul. Gajowej w Koninie - I etap</t>
  </si>
  <si>
    <t xml:space="preserve">Wniesienie wkładu pieniężnego do PWiK na budowę sieci kanalizacji sanitarnej i wodociągu w  ulicy Rudzickiej w Koninie </t>
  </si>
  <si>
    <t>Instytucje kultury fizycznej</t>
  </si>
  <si>
    <t xml:space="preserve">Zakupy inwestycyjne dla MOS i R w Koninie </t>
  </si>
  <si>
    <t>Samoobsługowe stacje naprawy rowerów (KBO)</t>
  </si>
  <si>
    <t>Zakup urządzenia EEGBiofeedback wersja Nexus 4</t>
  </si>
  <si>
    <t>Zakup obieraczki do ziemniaków dla Przedszkola nr 16</t>
  </si>
  <si>
    <t>700</t>
  </si>
  <si>
    <t>70005</t>
  </si>
  <si>
    <t>Opracowanie dokumnetacji projektowo-kosztorysowej na budowę ul. Grójeckiej w Koninie</t>
  </si>
  <si>
    <t>Zakup maty do gry w badmintona</t>
  </si>
  <si>
    <t>Wykonanie oświetlenia awaryjno-ewakuacyjnego w budynku Przedszkola nr 8 w Koninie</t>
  </si>
  <si>
    <t xml:space="preserve">Wykonanie awaryjnego oświetlenia ewakuacyjnego w Przedszkolu nr 8   w Koninie
</t>
  </si>
  <si>
    <t xml:space="preserve">Budowa toalety przy ul. Szpitalnej 60 w Koninie
</t>
  </si>
  <si>
    <t>5. W Załączniku Nr 2 do uchwały budżetowej dokonuje się następujących zmian:</t>
  </si>
  <si>
    <t>Wyposażenie klatki schodowej w urzadzenia  służące do usuwania dymu w budynku Przedszkola nr 2</t>
  </si>
  <si>
    <r>
      <rPr>
        <sz val="12"/>
        <rFont val="Times New Roman"/>
        <family val="1"/>
      </rPr>
      <t xml:space="preserve">Nr 69 Rady Miasta Konina z dnia 25 marca 2015 r.;Nr 40/2015 Prezydenta Miasta Konina z dnia </t>
    </r>
  </si>
  <si>
    <r>
      <t>26 marca 2015 r.;Nr  47/2015 Prezydenta Miasta Konina z dnia 10 kwietnia 2015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Nr 52/2015 Prezydenta </t>
    </r>
  </si>
  <si>
    <t xml:space="preserve">Miasta Konina z dnia 23 kwietnia 2015 r.; Nr 98 Rady Miasta Konina z dnia 29 kwietnia 2015 r.; Nr 60/2015 </t>
  </si>
  <si>
    <t xml:space="preserve">Prezydenta Miasta Konina z dnia 7 maja 2015 r.; Nr  68/2015 Prezydenta Miasta Konina z dnia </t>
  </si>
  <si>
    <t xml:space="preserve">21 maja 2015 r.; Nr 110 Rady Miasta Konina z dnia 27 maja 2015 r.; Nr  72/2015 Prezydenta Miasta Konina </t>
  </si>
  <si>
    <t>Konina z dnia 24 czerwca 2015 r.; Nr 86/2015 Prezydenta Miasta Konina z dnia 25 czerwca 2015 r.;</t>
  </si>
  <si>
    <t xml:space="preserve">z dnia 28 maja 2015 r.;  Nr 78/2015 Prezydenta Miasta Konina z dnia 11 czerwca 2015 r.; Nr 134 Rady Miasta  </t>
  </si>
  <si>
    <t>758</t>
  </si>
  <si>
    <t>75818</t>
  </si>
  <si>
    <t>4810</t>
  </si>
  <si>
    <t>pkt 1)  kwotę rezerwy ogólnej</t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</si>
  <si>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</si>
  <si>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</si>
  <si>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</si>
  <si>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</si>
  <si>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>b) kwotę części powiatowej</t>
  </si>
  <si>
    <t>600</t>
  </si>
  <si>
    <t>750</t>
  </si>
  <si>
    <t>75023</t>
  </si>
  <si>
    <t xml:space="preserve">          b) kwotę wydatków majątkowych ogółem                      </t>
  </si>
  <si>
    <t>6050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</si>
  <si>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</si>
  <si>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r>
      <t xml:space="preserve">ze środków budżetowych miasta Konina na 2015 rok " </t>
    </r>
    <r>
      <rPr>
        <sz val="12"/>
        <rFont val="Times New Roman"/>
        <family val="1"/>
      </rPr>
      <t xml:space="preserve"> dokonuje się następujących zmian:</t>
    </r>
  </si>
  <si>
    <t>W części dotyczącej zadań  gminy</t>
  </si>
  <si>
    <t>Zwiększa się plan wydatków o kwotę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</si>
  <si>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</si>
  <si>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</si>
  <si>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>6800</t>
  </si>
  <si>
    <t>60016</t>
  </si>
  <si>
    <t>Zmniejsza się plan wydatków o kwotę</t>
  </si>
  <si>
    <t>dz. 758 rozdz.75818 § 6800 zmniejsza się o kwotę</t>
  </si>
  <si>
    <t>dz. 600 rozdz.60016 § 6050 zwiększa się o kwotę</t>
  </si>
  <si>
    <t>Aktualizacja dokumentacji projektowo-kosztorysowej na przebudowę</t>
  </si>
  <si>
    <t>pkt 3) kwotę rezerwy celowej na inwestycje i zakupy inwestycyjne</t>
  </si>
  <si>
    <t>Aktualizacja dokumentacji projektowo kosztorysowej  na przebudowę ulicy Rumiankowej w Koninie</t>
  </si>
  <si>
    <t xml:space="preserve">                                     UCHWAŁA  NR    </t>
  </si>
  <si>
    <t xml:space="preserve">                                     z dnia  10  sierpnia  2015 roku</t>
  </si>
  <si>
    <t xml:space="preserve">Nr 92/2015 Prezydenta Miasta Konina z dnia 10 lipca 2015 r.;  Nr 150 Rady Miasta Konina z dnia 20 lipca </t>
  </si>
  <si>
    <t>Przebudowa ulicy Rumiankowej w Koninie</t>
  </si>
  <si>
    <t>dz. 750 rozdz.75023 § 6050 zwiększa się o kwotę</t>
  </si>
  <si>
    <t>4590</t>
  </si>
  <si>
    <t>4600</t>
  </si>
  <si>
    <t>W części dotyczącej zadań  powiatu</t>
  </si>
  <si>
    <t>dz. 600 rozdz.60015 § 6050 zmniejsza się o kwotę</t>
  </si>
  <si>
    <t>ulicy Romana Dmowskiego w Koninie</t>
  </si>
  <si>
    <t>dz. 600 rozdz.60015 § 6050 zwiększa się o kwotę</t>
  </si>
  <si>
    <t>Przebudowa ulicy Romana Dmowskiego w Koninie</t>
  </si>
  <si>
    <t>dz. 630 rozdz.63095 § 6050 zwiększa się o kwotę</t>
  </si>
  <si>
    <t>60015</t>
  </si>
  <si>
    <t>630</t>
  </si>
  <si>
    <t>63095</t>
  </si>
  <si>
    <t xml:space="preserve">do Uchwały nr  </t>
  </si>
  <si>
    <t>z dnia 10 sierpnia 2015 roku</t>
  </si>
  <si>
    <t>853</t>
  </si>
  <si>
    <t>85395</t>
  </si>
  <si>
    <t>2910</t>
  </si>
  <si>
    <t>4300</t>
  </si>
  <si>
    <t>4560</t>
  </si>
  <si>
    <t>801</t>
  </si>
  <si>
    <t>80101</t>
  </si>
  <si>
    <t>0970</t>
  </si>
  <si>
    <t>4270</t>
  </si>
  <si>
    <r>
      <t>2015 r.; Nr 99/2015 Prezydenta Miasta Konina z dnia 24 lipca 2015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   /2015 Prezydenta Miasta</t>
    </r>
  </si>
  <si>
    <r>
      <t xml:space="preserve"> Konina z dnia 6 sierpnia 2015 r.;</t>
    </r>
    <r>
      <rPr>
        <b/>
        <i/>
        <sz val="12"/>
        <rFont val="Times New Roman"/>
        <family val="1"/>
      </rPr>
      <t xml:space="preserve"> - wprowadza się następujace zmiany:</t>
    </r>
  </si>
  <si>
    <t>926</t>
  </si>
  <si>
    <t>92601</t>
  </si>
  <si>
    <t>dz. 926 rozdz.92601 § 6050 zwiększa się o kwotę</t>
  </si>
  <si>
    <t>Zagospodarowanie terenu do gier sportowych przy ul. Szerokiej w Pątnowie</t>
  </si>
  <si>
    <t>Obiekty sportowe</t>
  </si>
  <si>
    <t>80110</t>
  </si>
  <si>
    <t>Projekt</t>
  </si>
  <si>
    <t>3020</t>
  </si>
  <si>
    <t>4010</t>
  </si>
  <si>
    <t>4110</t>
  </si>
  <si>
    <t>4120</t>
  </si>
  <si>
    <t>4170</t>
  </si>
  <si>
    <t>4210</t>
  </si>
  <si>
    <t>4240</t>
  </si>
  <si>
    <t>4260</t>
  </si>
  <si>
    <t>4280</t>
  </si>
  <si>
    <t>4360</t>
  </si>
  <si>
    <t>4410</t>
  </si>
  <si>
    <t>4440</t>
  </si>
  <si>
    <t>4520</t>
  </si>
  <si>
    <t>4700</t>
  </si>
  <si>
    <t>4430</t>
  </si>
  <si>
    <t>80113</t>
  </si>
  <si>
    <t>80146</t>
  </si>
  <si>
    <t>80148</t>
  </si>
  <si>
    <t>4220</t>
  </si>
  <si>
    <t>80150</t>
  </si>
  <si>
    <t>854</t>
  </si>
  <si>
    <t>85401</t>
  </si>
  <si>
    <t>85446</t>
  </si>
  <si>
    <t>3. W § 1 ust. 3</t>
  </si>
  <si>
    <t>4. W Załączniku Nr 2 do uchwały budżetowej dokonuje się następujących zmian:</t>
  </si>
  <si>
    <t>6. W § 1  w ust. 5</t>
  </si>
  <si>
    <t>0830</t>
  </si>
  <si>
    <t>85305</t>
  </si>
  <si>
    <t>2830</t>
  </si>
  <si>
    <t>851</t>
  </si>
  <si>
    <t>85195</t>
  </si>
  <si>
    <t xml:space="preserve">zaliczanych do sektora finansów publicznych na cele publiczne związane z realizacją </t>
  </si>
  <si>
    <r>
      <t xml:space="preserve">7 .Załącznik nr 11 do uchwały budżetowej obejmujący  </t>
    </r>
    <r>
      <rPr>
        <i/>
        <sz val="13"/>
        <rFont val="Times New Roman"/>
        <family val="1"/>
      </rPr>
      <t>"Plan dotacji dla podmiotów  nie</t>
    </r>
  </si>
  <si>
    <r>
      <t xml:space="preserve"> zadań miasta na 2015 rok"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2 </t>
    </r>
    <r>
      <rPr>
        <sz val="13"/>
        <rFont val="Times New Roman"/>
        <family val="1"/>
      </rPr>
      <t>do niniejszej uchwały</t>
    </r>
  </si>
  <si>
    <t>8. W § 4 do uchwały budżetowej dokonuje się następujących zmian:</t>
  </si>
  <si>
    <t xml:space="preserve">PLAN  DOTACJI DLA PODMIOTÓW NIE ZALICZANYCH DO SEKTORA </t>
  </si>
  <si>
    <t xml:space="preserve">FINANSÓW PUBLICZNYCH NA CELE PUBLICZNE ZWIĄZANE Z REALIZACJĄ </t>
  </si>
  <si>
    <t>ZADAŃ MIASTA  NA 2015 ROK</t>
  </si>
  <si>
    <t>Wyszczególnienie</t>
  </si>
  <si>
    <t xml:space="preserve">Określenie zadań </t>
  </si>
  <si>
    <t>Plan na 2015 rok</t>
  </si>
  <si>
    <t>Razem zadania gminy</t>
  </si>
  <si>
    <t xml:space="preserve">Dotacje podmiotowe </t>
  </si>
  <si>
    <t>dotacja dla niepublicznej szkoły podstawowej rozdz.80101</t>
  </si>
  <si>
    <t>dotacja dla niepublicznego przedszkola i punktów przedszkolnych rozdz. 80104</t>
  </si>
  <si>
    <t>dotacja dla niepublicznego gimnazjum  rozdz.80110</t>
  </si>
  <si>
    <t>dotacja dla niepublicznego przedszkola  rozdz. 80149</t>
  </si>
  <si>
    <t>Dotacje celowe</t>
  </si>
  <si>
    <t>Ochrona zdrowia</t>
  </si>
  <si>
    <t>prowadzenie Punktu Konsultacyjnego dla osób i rodzin dotkniętych problemem narkotykowym</t>
  </si>
  <si>
    <t>prowadzenie świetlic środowiskowych z dożywianiem</t>
  </si>
  <si>
    <t xml:space="preserve">realizacja programu zapobiegania i przeciwdziałania przemocy w rodzinie "Bezpieczeństwo w rodzinie" i "Dzieciństwo bez przemocy" 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</si>
  <si>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</si>
  <si>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</si>
  <si>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</si>
  <si>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</si>
  <si>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</si>
  <si>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</si>
  <si>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</si>
  <si>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</si>
  <si>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</si>
  <si>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</si>
  <si>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</si>
  <si>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>dotacja celowa dla niepublicznego żłobka</t>
  </si>
  <si>
    <t>dotacja celowa dla 2 klubów dziecięcych</t>
  </si>
  <si>
    <t>dotacja celowa dla niepublicznego klubu dziecięcego</t>
  </si>
  <si>
    <t>Wspieranie realizacji zadań organizacji pozarządowych</t>
  </si>
  <si>
    <t>realizacja zadania pn.: "Ja też mam super wakacje"</t>
  </si>
  <si>
    <t>działalność wspomagająca rozwój wspólnot i społeczności lokalnych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</si>
  <si>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</si>
  <si>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</si>
  <si>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prowadzenie schroniska dla zwierząt, realizacja Programu opieki nad zwierzętami bezdomnymi oraz zapobieganie bezdomności zwierząt na terenie miasta Konina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</si>
  <si>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</si>
  <si>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</si>
  <si>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konserwatorsko-restauratorskie polichromii E.Niewiadomskiego - Parafia pw Św. Bartłomieja</t>
  </si>
  <si>
    <t>prace konserwatorsko-restauratorskie krucyfiksu w kruchcie - Parafia pw Św. Andrzeja Apostoła w Koninie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</si>
  <si>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</si>
  <si>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</si>
  <si>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</si>
  <si>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</si>
  <si>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</si>
  <si>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</si>
  <si>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</si>
  <si>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</si>
  <si>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</si>
  <si>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niepublicznej szkoły zawodowej rozdz. 80130</t>
  </si>
  <si>
    <t>dotacja dla publicznego liceum ogólnokształcącego rozdz. 80150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</si>
  <si>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</si>
  <si>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</si>
  <si>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</si>
  <si>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</si>
  <si>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</si>
  <si>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 xml:space="preserve">na realizację  programów korekcyjno-edukacyjnych dla sprawców przemocy  w rodzinie 
</t>
  </si>
  <si>
    <t>działalność na rzecz rozwoju gospodarczego wspierającego lokalny rynek pracy</t>
  </si>
  <si>
    <t>OGÓŁEM</t>
  </si>
  <si>
    <t>ZAŁĄCZNIK nr 2</t>
  </si>
  <si>
    <t>z dnia 10 sierpnia  2015 roku</t>
  </si>
  <si>
    <t>wyposażenie szkół w podręczniki, materiały edukacyjne lub materiały ćwiczeniowe rozdz. 80101</t>
  </si>
  <si>
    <t>wyposażenie szkół w podręczniki, materiały edukacyjne lub materiały ćwiczeniowe rozdz. 80110</t>
  </si>
  <si>
    <t>PWP - Działalność na rzecz rozwoju gospodarczego wspierająca lokalny rynek pracy</t>
  </si>
  <si>
    <t>prowadzenie Środowiskowego Domu Samopomocy  dla Osób z Upośledzeniem Umysłowym w Koninie</t>
  </si>
  <si>
    <t>DRUK nr 167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</si>
</sst>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89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sz val="9"/>
      <name val="Arial"/>
      <family val="0"/>
    </font>
    <font>
      <sz val="11"/>
      <name val="Times New Roman CE"/>
      <family val="1"/>
    </font>
    <font>
      <sz val="12"/>
      <name val="Arial"/>
      <family val="0"/>
    </font>
    <font>
      <sz val="14"/>
      <name val="Arial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b/>
      <i/>
      <sz val="16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i/>
      <sz val="13"/>
      <name val="Times New Roman"/>
      <family val="1"/>
    </font>
    <font>
      <b/>
      <sz val="11"/>
      <color indexed="12"/>
      <name val="Times New Roman"/>
      <family val="1"/>
    </font>
    <font>
      <b/>
      <i/>
      <sz val="13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7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3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25" fillId="0" borderId="0" xfId="55" applyNumberFormat="1" applyFont="1" applyFill="1">
      <alignment/>
      <protection/>
    </xf>
    <xf numFmtId="49" fontId="25" fillId="0" borderId="0" xfId="55" applyNumberFormat="1" applyFont="1" applyFill="1" applyAlignment="1">
      <alignment horizontal="center"/>
      <protection/>
    </xf>
    <xf numFmtId="0" fontId="25" fillId="0" borderId="0" xfId="0" applyFont="1" applyFill="1" applyAlignment="1">
      <alignment horizontal="left"/>
    </xf>
    <xf numFmtId="0" fontId="25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16" xfId="52" applyNumberFormat="1" applyFont="1" applyFill="1" applyBorder="1" applyAlignment="1">
      <alignment horizontal="right" vertical="center"/>
      <protection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2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25" fillId="0" borderId="0" xfId="53" applyNumberFormat="1" applyFont="1" applyFill="1">
      <alignment/>
      <protection/>
    </xf>
    <xf numFmtId="49" fontId="16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19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19" fillId="0" borderId="0" xfId="52" applyNumberFormat="1" applyFont="1" applyFill="1" applyBorder="1" applyAlignment="1">
      <alignment horizontal="center" vertical="center"/>
      <protection/>
    </xf>
    <xf numFmtId="49" fontId="9" fillId="0" borderId="18" xfId="52" applyNumberFormat="1" applyFont="1" applyFill="1" applyBorder="1">
      <alignment/>
      <protection/>
    </xf>
    <xf numFmtId="49" fontId="9" fillId="0" borderId="19" xfId="52" applyNumberFormat="1" applyFont="1" applyFill="1" applyBorder="1" applyAlignment="1">
      <alignment horizontal="center"/>
      <protection/>
    </xf>
    <xf numFmtId="49" fontId="9" fillId="0" borderId="20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3" fillId="0" borderId="0" xfId="53" applyFont="1" applyFill="1" applyAlignment="1">
      <alignment vertical="center"/>
      <protection/>
    </xf>
    <xf numFmtId="4" fontId="5" fillId="0" borderId="12" xfId="52" applyNumberFormat="1" applyFont="1" applyFill="1" applyBorder="1" applyAlignment="1">
      <alignment horizontal="right" vertical="center" wrapText="1"/>
      <protection/>
    </xf>
    <xf numFmtId="4" fontId="5" fillId="0" borderId="16" xfId="52" applyNumberFormat="1" applyFont="1" applyFill="1" applyBorder="1" applyAlignment="1">
      <alignment horizontal="right" vertical="center" wrapText="1"/>
      <protection/>
    </xf>
    <xf numFmtId="0" fontId="28" fillId="0" borderId="0" xfId="0" applyFont="1" applyFill="1" applyAlignment="1">
      <alignment horizontal="center" vertical="center"/>
    </xf>
    <xf numFmtId="49" fontId="5" fillId="0" borderId="18" xfId="52" applyNumberFormat="1" applyFont="1" applyFill="1" applyBorder="1" applyAlignment="1">
      <alignment horizontal="center" vertical="center"/>
      <protection/>
    </xf>
    <xf numFmtId="4" fontId="3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vertical="center"/>
    </xf>
    <xf numFmtId="4" fontId="31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4" fontId="0" fillId="0" borderId="0" xfId="0" applyNumberForma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1" fontId="19" fillId="0" borderId="0" xfId="52" applyNumberFormat="1" applyFont="1" applyFill="1" applyBorder="1" applyAlignment="1">
      <alignment horizontal="center" vertical="center"/>
      <protection/>
    </xf>
    <xf numFmtId="4" fontId="20" fillId="0" borderId="0" xfId="52" applyNumberFormat="1" applyFont="1" applyFill="1" applyBorder="1" applyAlignment="1">
      <alignment vertical="center"/>
      <protection/>
    </xf>
    <xf numFmtId="0" fontId="29" fillId="0" borderId="0" xfId="52" applyFont="1" applyFill="1" applyAlignment="1">
      <alignment horizontal="left"/>
      <protection/>
    </xf>
    <xf numFmtId="0" fontId="29" fillId="0" borderId="0" xfId="57" applyFont="1" applyFill="1" applyAlignment="1">
      <alignment horizontal="left"/>
      <protection/>
    </xf>
    <xf numFmtId="0" fontId="7" fillId="0" borderId="0" xfId="57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0" fontId="3" fillId="0" borderId="0" xfId="52" applyFont="1" applyFill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4" fontId="5" fillId="0" borderId="11" xfId="52" applyNumberFormat="1" applyFont="1" applyFill="1" applyBorder="1" applyAlignment="1">
      <alignment horizontal="right" vertical="center" wrapText="1"/>
      <protection/>
    </xf>
    <xf numFmtId="49" fontId="5" fillId="0" borderId="22" xfId="52" applyNumberFormat="1" applyFont="1" applyFill="1" applyBorder="1" applyAlignment="1">
      <alignment horizontal="left" vertic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center"/>
      <protection/>
    </xf>
    <xf numFmtId="0" fontId="2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4" fontId="23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32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0" fontId="23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 wrapText="1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11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4" fontId="37" fillId="0" borderId="22" xfId="0" applyNumberFormat="1" applyFont="1" applyFill="1" applyBorder="1" applyAlignment="1">
      <alignment vertical="center"/>
    </xf>
    <xf numFmtId="4" fontId="37" fillId="0" borderId="12" xfId="0" applyNumberFormat="1" applyFont="1" applyFill="1" applyBorder="1" applyAlignment="1">
      <alignment vertical="center"/>
    </xf>
    <xf numFmtId="4" fontId="38" fillId="0" borderId="0" xfId="0" applyNumberFormat="1" applyFont="1" applyFill="1" applyAlignment="1">
      <alignment/>
    </xf>
    <xf numFmtId="4" fontId="38" fillId="0" borderId="0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4" fontId="37" fillId="0" borderId="10" xfId="0" applyNumberFormat="1" applyFont="1" applyFill="1" applyBorder="1" applyAlignment="1">
      <alignment vertical="center"/>
    </xf>
    <xf numFmtId="4" fontId="37" fillId="0" borderId="13" xfId="0" applyNumberFormat="1" applyFont="1" applyFill="1" applyBorder="1" applyAlignment="1">
      <alignment vertical="center"/>
    </xf>
    <xf numFmtId="4" fontId="39" fillId="0" borderId="0" xfId="0" applyNumberFormat="1" applyFont="1" applyFill="1" applyAlignment="1">
      <alignment/>
    </xf>
    <xf numFmtId="4" fontId="39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 wrapText="1"/>
    </xf>
    <xf numFmtId="4" fontId="36" fillId="0" borderId="13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vertical="center"/>
    </xf>
    <xf numFmtId="0" fontId="40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/>
    </xf>
    <xf numFmtId="0" fontId="37" fillId="0" borderId="12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4" fontId="37" fillId="0" borderId="10" xfId="0" applyNumberFormat="1" applyFont="1" applyFill="1" applyBorder="1" applyAlignment="1">
      <alignment vertical="center" wrapText="1"/>
    </xf>
    <xf numFmtId="4" fontId="37" fillId="0" borderId="13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 wrapText="1"/>
    </xf>
    <xf numFmtId="4" fontId="37" fillId="0" borderId="22" xfId="0" applyNumberFormat="1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vertical="center" wrapText="1"/>
    </xf>
    <xf numFmtId="4" fontId="36" fillId="0" borderId="22" xfId="0" applyNumberFormat="1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/>
    </xf>
    <xf numFmtId="0" fontId="23" fillId="0" borderId="13" xfId="52" applyFont="1" applyFill="1" applyBorder="1" applyAlignment="1">
      <alignment vertical="center" wrapText="1"/>
      <protection/>
    </xf>
    <xf numFmtId="4" fontId="23" fillId="0" borderId="17" xfId="0" applyNumberFormat="1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4" fontId="23" fillId="0" borderId="22" xfId="0" applyNumberFormat="1" applyFont="1" applyFill="1" applyBorder="1" applyAlignment="1">
      <alignment vertical="center" wrapText="1"/>
    </xf>
    <xf numFmtId="4" fontId="23" fillId="0" borderId="12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3" fillId="0" borderId="14" xfId="52" applyFont="1" applyFill="1" applyBorder="1" applyAlignment="1">
      <alignment vertical="center" wrapText="1"/>
      <protection/>
    </xf>
    <xf numFmtId="4" fontId="23" fillId="0" borderId="10" xfId="52" applyNumberFormat="1" applyFont="1" applyFill="1" applyBorder="1" applyAlignment="1">
      <alignment vertical="center"/>
      <protection/>
    </xf>
    <xf numFmtId="4" fontId="23" fillId="0" borderId="13" xfId="52" applyNumberFormat="1" applyFont="1" applyFill="1" applyBorder="1" applyAlignment="1">
      <alignment vertical="center"/>
      <protection/>
    </xf>
    <xf numFmtId="0" fontId="12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4" fontId="36" fillId="0" borderId="10" xfId="52" applyNumberFormat="1" applyFont="1" applyFill="1" applyBorder="1" applyAlignment="1">
      <alignment vertical="center"/>
      <protection/>
    </xf>
    <xf numFmtId="4" fontId="36" fillId="0" borderId="13" xfId="52" applyNumberFormat="1" applyFont="1" applyFill="1" applyBorder="1" applyAlignment="1">
      <alignment vertical="center"/>
      <protection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32" fillId="0" borderId="22" xfId="0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vertical="center" wrapText="1"/>
    </xf>
    <xf numFmtId="0" fontId="23" fillId="0" borderId="10" xfId="52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23" fillId="0" borderId="18" xfId="0" applyFont="1" applyFill="1" applyBorder="1" applyAlignment="1">
      <alignment vertical="center" wrapText="1"/>
    </xf>
    <xf numFmtId="4" fontId="23" fillId="0" borderId="17" xfId="52" applyNumberFormat="1" applyFont="1" applyFill="1" applyBorder="1" applyAlignment="1">
      <alignment vertical="center"/>
      <protection/>
    </xf>
    <xf numFmtId="4" fontId="0" fillId="0" borderId="0" xfId="0" applyNumberFormat="1" applyFill="1" applyAlignment="1">
      <alignment/>
    </xf>
    <xf numFmtId="0" fontId="23" fillId="0" borderId="22" xfId="52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vertical="center"/>
    </xf>
    <xf numFmtId="0" fontId="37" fillId="0" borderId="10" xfId="52" applyFont="1" applyFill="1" applyBorder="1" applyAlignment="1">
      <alignment vertical="center" wrapText="1"/>
      <protection/>
    </xf>
    <xf numFmtId="4" fontId="37" fillId="0" borderId="10" xfId="52" applyNumberFormat="1" applyFont="1" applyFill="1" applyBorder="1" applyAlignment="1">
      <alignment vertical="center" wrapText="1"/>
      <protection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36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10" xfId="52" applyFont="1" applyFill="1" applyBorder="1" applyAlignment="1">
      <alignment vertical="center" wrapText="1"/>
      <protection/>
    </xf>
    <xf numFmtId="4" fontId="36" fillId="0" borderId="10" xfId="52" applyNumberFormat="1" applyFont="1" applyFill="1" applyBorder="1" applyAlignment="1">
      <alignment vertical="center" wrapText="1"/>
      <protection/>
    </xf>
    <xf numFmtId="4" fontId="36" fillId="0" borderId="13" xfId="52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36" fillId="0" borderId="13" xfId="52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vertical="center" wrapText="1"/>
    </xf>
    <xf numFmtId="4" fontId="37" fillId="0" borderId="10" xfId="52" applyNumberFormat="1" applyFont="1" applyFill="1" applyBorder="1" applyAlignment="1">
      <alignment vertical="center"/>
      <protection/>
    </xf>
    <xf numFmtId="0" fontId="12" fillId="0" borderId="2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" fontId="43" fillId="0" borderId="13" xfId="0" applyNumberFormat="1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/>
    </xf>
    <xf numFmtId="49" fontId="23" fillId="0" borderId="11" xfId="52" applyNumberFormat="1" applyFont="1" applyFill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52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3" xfId="52" applyFont="1" applyFill="1" applyBorder="1" applyAlignment="1">
      <alignment vertical="center" wrapText="1"/>
      <protection/>
    </xf>
    <xf numFmtId="4" fontId="37" fillId="0" borderId="13" xfId="52" applyNumberFormat="1" applyFont="1" applyFill="1" applyBorder="1" applyAlignment="1">
      <alignment vertical="center" wrapText="1"/>
      <protection/>
    </xf>
    <xf numFmtId="0" fontId="42" fillId="0" borderId="0" xfId="0" applyFont="1" applyFill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36" fillId="0" borderId="23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4" fontId="23" fillId="0" borderId="10" xfId="52" applyNumberFormat="1" applyFont="1" applyFill="1" applyBorder="1" applyAlignment="1">
      <alignment vertical="center" wrapText="1"/>
      <protection/>
    </xf>
    <xf numFmtId="4" fontId="23" fillId="0" borderId="13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4" fontId="37" fillId="0" borderId="17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4" fontId="28" fillId="0" borderId="0" xfId="0" applyNumberFormat="1" applyFont="1" applyFill="1" applyAlignment="1">
      <alignment/>
    </xf>
    <xf numFmtId="4" fontId="34" fillId="0" borderId="0" xfId="0" applyNumberFormat="1" applyFont="1" applyFill="1" applyBorder="1" applyAlignment="1">
      <alignment/>
    </xf>
    <xf numFmtId="4" fontId="45" fillId="0" borderId="0" xfId="0" applyNumberFormat="1" applyFont="1" applyFill="1" applyAlignment="1">
      <alignment/>
    </xf>
    <xf numFmtId="0" fontId="23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5" fillId="0" borderId="12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/>
    </xf>
    <xf numFmtId="0" fontId="23" fillId="0" borderId="18" xfId="0" applyFont="1" applyFill="1" applyBorder="1" applyAlignment="1">
      <alignment wrapText="1"/>
    </xf>
    <xf numFmtId="49" fontId="5" fillId="0" borderId="22" xfId="52" applyNumberFormat="1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4" fontId="3" fillId="0" borderId="11" xfId="52" applyNumberFormat="1" applyFont="1" applyFill="1" applyBorder="1" applyAlignment="1">
      <alignment horizontal="right" vertical="center" wrapText="1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0" fontId="21" fillId="0" borderId="0" xfId="52" applyFont="1" applyFill="1">
      <alignment/>
      <protection/>
    </xf>
    <xf numFmtId="4" fontId="3" fillId="0" borderId="0" xfId="52" applyNumberFormat="1" applyFont="1" applyFill="1" applyAlignment="1">
      <alignment vertical="center"/>
      <protection/>
    </xf>
    <xf numFmtId="4" fontId="47" fillId="0" borderId="0" xfId="52" applyNumberFormat="1" applyFont="1" applyFill="1" applyAlignment="1">
      <alignment vertical="center"/>
      <protection/>
    </xf>
    <xf numFmtId="49" fontId="4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15" fillId="0" borderId="0" xfId="52" applyNumberFormat="1" applyFont="1" applyFill="1" applyAlignment="1">
      <alignment horizontal="left"/>
      <protection/>
    </xf>
    <xf numFmtId="4" fontId="9" fillId="0" borderId="0" xfId="52" applyNumberFormat="1" applyFont="1" applyFill="1">
      <alignment/>
      <protection/>
    </xf>
    <xf numFmtId="4" fontId="47" fillId="0" borderId="0" xfId="52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16" fillId="0" borderId="0" xfId="52" applyNumberFormat="1" applyFont="1" applyFill="1" applyBorder="1" applyAlignment="1">
      <alignment horizontal="center"/>
      <protection/>
    </xf>
    <xf numFmtId="4" fontId="16" fillId="0" borderId="0" xfId="52" applyNumberFormat="1" applyFont="1" applyFill="1" applyBorder="1" applyAlignment="1">
      <alignment horizontal="right"/>
      <protection/>
    </xf>
    <xf numFmtId="4" fontId="6" fillId="0" borderId="0" xfId="52" applyNumberFormat="1" applyFont="1" applyFill="1" applyBorder="1" applyAlignment="1">
      <alignment horizontal="right"/>
      <protection/>
    </xf>
    <xf numFmtId="0" fontId="10" fillId="0" borderId="12" xfId="52" applyFont="1" applyFill="1" applyBorder="1" applyAlignment="1">
      <alignment vertical="center" wrapText="1"/>
      <protection/>
    </xf>
    <xf numFmtId="4" fontId="26" fillId="0" borderId="0" xfId="0" applyNumberFormat="1" applyFont="1" applyFill="1" applyAlignment="1">
      <alignment/>
    </xf>
    <xf numFmtId="49" fontId="3" fillId="0" borderId="0" xfId="56" applyNumberFormat="1" applyFont="1" applyFill="1">
      <alignment/>
      <protection/>
    </xf>
    <xf numFmtId="49" fontId="22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" fontId="7" fillId="0" borderId="0" xfId="56" applyNumberFormat="1" applyFont="1" applyFill="1" applyAlignment="1">
      <alignment horizontal="right"/>
      <protection/>
    </xf>
    <xf numFmtId="49" fontId="48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" fontId="13" fillId="0" borderId="0" xfId="52" applyNumberFormat="1" applyFont="1" applyFill="1" applyAlignment="1">
      <alignment vertic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4" fontId="22" fillId="0" borderId="0" xfId="52" applyNumberFormat="1" applyFont="1" applyFill="1" applyAlignment="1">
      <alignment vertical="center"/>
      <protection/>
    </xf>
    <xf numFmtId="4" fontId="3" fillId="0" borderId="12" xfId="52" applyNumberFormat="1" applyFont="1" applyFill="1" applyBorder="1" applyAlignment="1">
      <alignment horizontal="right" vertical="center"/>
      <protection/>
    </xf>
    <xf numFmtId="49" fontId="3" fillId="0" borderId="0" xfId="56" applyNumberFormat="1" applyFont="1" applyFill="1" applyBorder="1" applyAlignment="1">
      <alignment horizontal="center"/>
      <protection/>
    </xf>
    <xf numFmtId="4" fontId="3" fillId="0" borderId="0" xfId="56" applyNumberFormat="1" applyFont="1" applyFill="1" applyAlignment="1">
      <alignment horizontal="right"/>
      <protection/>
    </xf>
    <xf numFmtId="0" fontId="3" fillId="0" borderId="0" xfId="52" applyFont="1" applyFill="1">
      <alignment/>
      <protection/>
    </xf>
    <xf numFmtId="4" fontId="27" fillId="0" borderId="0" xfId="52" applyNumberFormat="1" applyFont="1" applyFill="1" applyAlignment="1">
      <alignment vertical="center"/>
      <protection/>
    </xf>
    <xf numFmtId="4" fontId="3" fillId="0" borderId="0" xfId="0" applyNumberFormat="1" applyFont="1" applyFill="1" applyAlignment="1">
      <alignment vertical="center"/>
    </xf>
    <xf numFmtId="49" fontId="3" fillId="0" borderId="16" xfId="52" applyNumberFormat="1" applyFont="1" applyFill="1" applyBorder="1" applyAlignment="1">
      <alignment horizontal="center" vertical="center"/>
      <protection/>
    </xf>
    <xf numFmtId="0" fontId="10" fillId="0" borderId="16" xfId="52" applyFont="1" applyFill="1" applyBorder="1" applyAlignment="1">
      <alignment vertical="center" wrapText="1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4" fontId="19" fillId="0" borderId="16" xfId="52" applyNumberFormat="1" applyFont="1" applyFill="1" applyBorder="1" applyAlignment="1">
      <alignment horizontal="right" vertical="center"/>
      <protection/>
    </xf>
    <xf numFmtId="4" fontId="3" fillId="0" borderId="16" xfId="52" applyNumberFormat="1" applyFont="1" applyFill="1" applyBorder="1" applyAlignment="1">
      <alignment horizontal="right" vertical="center" wrapText="1"/>
      <protection/>
    </xf>
    <xf numFmtId="4" fontId="3" fillId="0" borderId="16" xfId="52" applyNumberFormat="1" applyFont="1" applyFill="1" applyBorder="1" applyAlignment="1">
      <alignment horizontal="right" vertical="center"/>
      <protection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49" fillId="0" borderId="0" xfId="0" applyNumberFormat="1" applyFont="1" applyFill="1" applyAlignment="1">
      <alignment/>
    </xf>
    <xf numFmtId="0" fontId="27" fillId="0" borderId="0" xfId="0" applyFont="1" applyFill="1" applyAlignment="1">
      <alignment vertical="center"/>
    </xf>
    <xf numFmtId="4" fontId="27" fillId="0" borderId="0" xfId="52" applyNumberFormat="1" applyFont="1" applyFill="1">
      <alignment/>
      <protection/>
    </xf>
    <xf numFmtId="4" fontId="49" fillId="0" borderId="0" xfId="52" applyNumberFormat="1" applyFont="1" applyFill="1">
      <alignment/>
      <protection/>
    </xf>
    <xf numFmtId="4" fontId="49" fillId="0" borderId="0" xfId="0" applyNumberFormat="1" applyFont="1" applyFill="1" applyAlignment="1">
      <alignment vertical="center"/>
    </xf>
    <xf numFmtId="4" fontId="27" fillId="0" borderId="0" xfId="0" applyNumberFormat="1" applyFont="1" applyFill="1" applyAlignment="1">
      <alignment vertical="center"/>
    </xf>
    <xf numFmtId="4" fontId="5" fillId="0" borderId="12" xfId="52" applyNumberFormat="1" applyFont="1" applyFill="1" applyBorder="1" applyAlignment="1">
      <alignment horizontal="right" vertical="center"/>
      <protection/>
    </xf>
    <xf numFmtId="4" fontId="5" fillId="0" borderId="16" xfId="52" applyNumberFormat="1" applyFont="1" applyFill="1" applyBorder="1" applyAlignment="1">
      <alignment horizontal="right" vertical="center"/>
      <protection/>
    </xf>
    <xf numFmtId="0" fontId="21" fillId="0" borderId="13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" fontId="7" fillId="0" borderId="0" xfId="56" applyNumberFormat="1" applyFont="1" applyFill="1" applyAlignment="1">
      <alignment horizontal="right"/>
      <protection/>
    </xf>
    <xf numFmtId="0" fontId="9" fillId="0" borderId="0" xfId="52" applyFont="1" applyFill="1">
      <alignment/>
      <protection/>
    </xf>
    <xf numFmtId="4" fontId="5" fillId="0" borderId="0" xfId="52" applyNumberFormat="1" applyFont="1" applyFill="1" applyBorder="1" applyAlignment="1">
      <alignment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19" fillId="0" borderId="12" xfId="52" applyNumberFormat="1" applyFont="1" applyFill="1" applyBorder="1" applyAlignment="1">
      <alignment horizontal="right" vertical="center"/>
      <protection/>
    </xf>
    <xf numFmtId="4" fontId="3" fillId="0" borderId="12" xfId="52" applyNumberFormat="1" applyFont="1" applyFill="1" applyBorder="1" applyAlignment="1">
      <alignment horizontal="right" vertical="center" wrapText="1"/>
      <protection/>
    </xf>
    <xf numFmtId="4" fontId="3" fillId="0" borderId="12" xfId="52" applyNumberFormat="1" applyFont="1" applyFill="1" applyBorder="1" applyAlignment="1">
      <alignment horizontal="right" vertical="center"/>
      <protection/>
    </xf>
    <xf numFmtId="0" fontId="50" fillId="0" borderId="0" xfId="0" applyFont="1" applyFill="1" applyAlignment="1">
      <alignment/>
    </xf>
    <xf numFmtId="49" fontId="3" fillId="0" borderId="22" xfId="52" applyNumberFormat="1" applyFont="1" applyFill="1" applyBorder="1" applyAlignment="1">
      <alignment horizontal="center" vertical="center"/>
      <protection/>
    </xf>
    <xf numFmtId="4" fontId="3" fillId="0" borderId="16" xfId="52" applyNumberFormat="1" applyFont="1" applyFill="1" applyBorder="1" applyAlignment="1">
      <alignment horizontal="right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" fontId="23" fillId="33" borderId="10" xfId="0" applyNumberFormat="1" applyFont="1" applyFill="1" applyBorder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 wrapText="1"/>
    </xf>
    <xf numFmtId="4" fontId="23" fillId="33" borderId="10" xfId="52" applyNumberFormat="1" applyFont="1" applyFill="1" applyBorder="1" applyAlignment="1">
      <alignment vertical="center"/>
      <protection/>
    </xf>
    <xf numFmtId="4" fontId="23" fillId="33" borderId="13" xfId="52" applyNumberFormat="1" applyFont="1" applyFill="1" applyBorder="1" applyAlignment="1">
      <alignment vertical="center"/>
      <protection/>
    </xf>
    <xf numFmtId="4" fontId="23" fillId="33" borderId="0" xfId="0" applyNumberFormat="1" applyFont="1" applyFill="1" applyAlignment="1">
      <alignment vertical="center"/>
    </xf>
    <xf numFmtId="4" fontId="23" fillId="33" borderId="13" xfId="52" applyNumberFormat="1" applyFont="1" applyFill="1" applyBorder="1" applyAlignment="1">
      <alignment vertical="center"/>
      <protection/>
    </xf>
    <xf numFmtId="4" fontId="23" fillId="33" borderId="10" xfId="52" applyNumberFormat="1" applyFont="1" applyFill="1" applyBorder="1" applyAlignment="1">
      <alignment vertical="center"/>
      <protection/>
    </xf>
    <xf numFmtId="0" fontId="23" fillId="33" borderId="10" xfId="52" applyFont="1" applyFill="1" applyBorder="1" applyAlignment="1">
      <alignment vertical="center" wrapText="1"/>
      <protection/>
    </xf>
    <xf numFmtId="0" fontId="23" fillId="33" borderId="17" xfId="0" applyFont="1" applyFill="1" applyBorder="1" applyAlignment="1">
      <alignment horizontal="center" vertical="center"/>
    </xf>
    <xf numFmtId="4" fontId="23" fillId="33" borderId="10" xfId="0" applyNumberFormat="1" applyFont="1" applyFill="1" applyBorder="1" applyAlignment="1">
      <alignment vertical="center"/>
    </xf>
    <xf numFmtId="4" fontId="23" fillId="33" borderId="17" xfId="0" applyNumberFormat="1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" fontId="50" fillId="0" borderId="0" xfId="0" applyNumberFormat="1" applyFont="1" applyFill="1" applyAlignment="1">
      <alignment/>
    </xf>
    <xf numFmtId="49" fontId="5" fillId="0" borderId="22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" fontId="3" fillId="0" borderId="16" xfId="52" applyNumberFormat="1" applyFont="1" applyFill="1" applyBorder="1" applyAlignment="1">
      <alignment vertical="center" wrapText="1"/>
      <protection/>
    </xf>
    <xf numFmtId="0" fontId="21" fillId="0" borderId="22" xfId="0" applyFont="1" applyFill="1" applyBorder="1" applyAlignment="1">
      <alignment vertical="center" wrapText="1"/>
    </xf>
    <xf numFmtId="4" fontId="3" fillId="0" borderId="11" xfId="52" applyNumberFormat="1" applyFont="1" applyFill="1" applyBorder="1" applyAlignment="1">
      <alignment horizontal="right" vertical="center"/>
      <protection/>
    </xf>
    <xf numFmtId="0" fontId="10" fillId="0" borderId="11" xfId="52" applyFont="1" applyFill="1" applyBorder="1" applyAlignment="1">
      <alignment vertical="center" wrapText="1"/>
      <protection/>
    </xf>
    <xf numFmtId="4" fontId="3" fillId="0" borderId="21" xfId="52" applyNumberFormat="1" applyFont="1" applyFill="1" applyBorder="1" applyAlignment="1">
      <alignment horizontal="right" vertical="center"/>
      <protection/>
    </xf>
    <xf numFmtId="4" fontId="5" fillId="0" borderId="13" xfId="52" applyNumberFormat="1" applyFont="1" applyFill="1" applyBorder="1" applyAlignment="1">
      <alignment horizontal="right" vertical="center"/>
      <protection/>
    </xf>
    <xf numFmtId="0" fontId="52" fillId="0" borderId="16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" fontId="35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4" fontId="9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9" xfId="54" applyFont="1" applyFill="1" applyBorder="1" applyAlignment="1">
      <alignment horizontal="left" vertical="center" wrapText="1"/>
      <protection/>
    </xf>
    <xf numFmtId="0" fontId="37" fillId="0" borderId="13" xfId="0" applyFont="1" applyFill="1" applyBorder="1" applyAlignment="1">
      <alignment horizontal="left" vertical="center" wrapText="1"/>
    </xf>
    <xf numFmtId="0" fontId="23" fillId="0" borderId="13" xfId="54" applyFont="1" applyFill="1" applyBorder="1" applyAlignment="1">
      <alignment horizontal="left" vertical="center" wrapText="1"/>
      <protection/>
    </xf>
    <xf numFmtId="0" fontId="23" fillId="0" borderId="14" xfId="54" applyFont="1" applyFill="1" applyBorder="1" applyAlignment="1">
      <alignment horizontal="left" vertical="center" wrapText="1"/>
      <protection/>
    </xf>
    <xf numFmtId="0" fontId="37" fillId="0" borderId="15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23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33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37" fillId="0" borderId="15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horizontal="right" vertical="center"/>
    </xf>
    <xf numFmtId="4" fontId="54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4" xfId="5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5" fillId="0" borderId="0" xfId="53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left"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PMK luty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"/>
  <sheetViews>
    <sheetView tabSelected="1" zoomScale="130" zoomScaleNormal="130" zoomScalePageLayoutView="0" workbookViewId="0" topLeftCell="A178">
      <selection activeCell="G3" sqref="G3"/>
    </sheetView>
  </sheetViews>
  <sheetFormatPr defaultColWidth="9.140625" defaultRowHeight="18" customHeight="1"/>
  <cols>
    <col min="1" max="1" width="6.28125" style="2" customWidth="1"/>
    <col min="2" max="2" width="7.140625" style="2" customWidth="1"/>
    <col min="3" max="3" width="5.8515625" style="2" customWidth="1"/>
    <col min="4" max="4" width="15.28125" style="2" customWidth="1"/>
    <col min="5" max="6" width="15.57421875" style="2" customWidth="1"/>
    <col min="7" max="7" width="15.140625" style="2" customWidth="1"/>
    <col min="8" max="8" width="20.7109375" style="21" customWidth="1"/>
    <col min="9" max="9" width="14.8515625" style="411" customWidth="1"/>
    <col min="10" max="10" width="13.421875" style="411" customWidth="1"/>
    <col min="11" max="11" width="17.140625" style="411" customWidth="1"/>
    <col min="12" max="13" width="13.28125" style="411" bestFit="1" customWidth="1"/>
    <col min="14" max="14" width="11.421875" style="411" customWidth="1"/>
    <col min="15" max="16384" width="9.140625" style="2" customWidth="1"/>
  </cols>
  <sheetData>
    <row r="1" spans="1:14" s="31" customFormat="1" ht="18" customHeight="1">
      <c r="A1" s="39" t="s">
        <v>234</v>
      </c>
      <c r="B1" s="40"/>
      <c r="C1" s="41"/>
      <c r="D1" s="4"/>
      <c r="E1" s="4"/>
      <c r="F1" s="4"/>
      <c r="G1" s="576" t="s">
        <v>371</v>
      </c>
      <c r="H1" s="123"/>
      <c r="I1" s="410"/>
      <c r="J1" s="410"/>
      <c r="K1" s="410"/>
      <c r="L1" s="410"/>
      <c r="M1" s="410"/>
      <c r="N1" s="410"/>
    </row>
    <row r="2" spans="1:14" s="31" customFormat="1" ht="18" customHeight="1">
      <c r="A2" s="39" t="s">
        <v>16</v>
      </c>
      <c r="B2" s="40"/>
      <c r="C2" s="41"/>
      <c r="D2" s="4"/>
      <c r="E2" s="4"/>
      <c r="F2" s="4"/>
      <c r="G2" s="34"/>
      <c r="H2" s="577" t="s">
        <v>269</v>
      </c>
      <c r="I2" s="410"/>
      <c r="J2" s="410"/>
      <c r="K2" s="410"/>
      <c r="L2" s="410"/>
      <c r="M2" s="410"/>
      <c r="N2" s="410"/>
    </row>
    <row r="3" spans="1:14" s="31" customFormat="1" ht="18" customHeight="1">
      <c r="A3" s="39" t="s">
        <v>235</v>
      </c>
      <c r="B3" s="40"/>
      <c r="C3" s="41"/>
      <c r="D3" s="4"/>
      <c r="E3" s="4"/>
      <c r="F3" s="4"/>
      <c r="G3" s="34"/>
      <c r="H3" s="36"/>
      <c r="I3" s="410"/>
      <c r="J3" s="410"/>
      <c r="K3" s="410"/>
      <c r="L3" s="410"/>
      <c r="M3" s="410"/>
      <c r="N3" s="410"/>
    </row>
    <row r="4" spans="1:14" s="31" customFormat="1" ht="18" customHeight="1">
      <c r="A4" s="33"/>
      <c r="B4" s="34"/>
      <c r="C4" s="35"/>
      <c r="D4" s="34"/>
      <c r="E4" s="34"/>
      <c r="F4" s="34"/>
      <c r="G4" s="34"/>
      <c r="H4" s="36"/>
      <c r="I4" s="410"/>
      <c r="J4" s="410"/>
      <c r="K4" s="410"/>
      <c r="L4" s="410"/>
      <c r="M4" s="410"/>
      <c r="N4" s="410"/>
    </row>
    <row r="5" spans="1:8" ht="18" customHeight="1">
      <c r="A5" s="20"/>
      <c r="B5" s="4"/>
      <c r="C5" s="5"/>
      <c r="D5" s="4"/>
      <c r="E5" s="4"/>
      <c r="F5" s="4"/>
      <c r="G5" s="4"/>
      <c r="H5" s="6"/>
    </row>
    <row r="6" spans="1:8" ht="18" customHeight="1">
      <c r="A6" s="20" t="s">
        <v>44</v>
      </c>
      <c r="B6" s="4"/>
      <c r="C6" s="5"/>
      <c r="D6" s="4"/>
      <c r="E6" s="4"/>
      <c r="F6" s="4"/>
      <c r="G6" s="4"/>
      <c r="H6" s="6"/>
    </row>
    <row r="7" spans="1:8" ht="18" customHeight="1">
      <c r="A7" s="20"/>
      <c r="B7" s="4"/>
      <c r="C7" s="5"/>
      <c r="D7" s="4"/>
      <c r="E7" s="4"/>
      <c r="F7" s="4"/>
      <c r="G7" s="4"/>
      <c r="H7" s="6"/>
    </row>
    <row r="8" spans="1:8" ht="18" customHeight="1">
      <c r="A8" s="4"/>
      <c r="B8" s="4"/>
      <c r="C8" s="5"/>
      <c r="D8" s="4"/>
      <c r="E8" s="4"/>
      <c r="F8" s="4"/>
      <c r="G8" s="4"/>
      <c r="H8" s="6"/>
    </row>
    <row r="9" spans="1:8" ht="18" customHeight="1">
      <c r="A9" s="42" t="s">
        <v>17</v>
      </c>
      <c r="B9" s="40"/>
      <c r="C9" s="41"/>
      <c r="D9" s="4"/>
      <c r="E9" s="4"/>
      <c r="F9" s="4"/>
      <c r="G9" s="4"/>
      <c r="H9" s="6"/>
    </row>
    <row r="10" spans="1:8" ht="18" customHeight="1">
      <c r="A10" s="42" t="s">
        <v>52</v>
      </c>
      <c r="B10" s="40"/>
      <c r="C10" s="41"/>
      <c r="D10" s="4"/>
      <c r="E10" s="4"/>
      <c r="F10" s="4"/>
      <c r="G10" s="4"/>
      <c r="H10" s="6"/>
    </row>
    <row r="11" spans="1:8" ht="18" customHeight="1">
      <c r="A11" s="42" t="s">
        <v>43</v>
      </c>
      <c r="B11" s="40"/>
      <c r="C11" s="41"/>
      <c r="D11" s="4"/>
      <c r="E11" s="4"/>
      <c r="F11" s="4"/>
      <c r="G11" s="4"/>
      <c r="H11" s="6"/>
    </row>
    <row r="12" spans="1:8" ht="18" customHeight="1">
      <c r="A12" s="42"/>
      <c r="B12" s="40"/>
      <c r="C12" s="41"/>
      <c r="D12" s="4"/>
      <c r="E12" s="4"/>
      <c r="F12" s="4"/>
      <c r="G12" s="4"/>
      <c r="H12" s="6"/>
    </row>
    <row r="13" spans="1:14" s="25" customFormat="1" ht="18" customHeight="1">
      <c r="A13" s="7"/>
      <c r="B13" s="7"/>
      <c r="C13" s="26"/>
      <c r="D13" s="7"/>
      <c r="E13" s="26" t="s">
        <v>4</v>
      </c>
      <c r="F13" s="7"/>
      <c r="G13" s="7"/>
      <c r="H13" s="8"/>
      <c r="I13" s="412"/>
      <c r="J13" s="412"/>
      <c r="K13" s="412"/>
      <c r="L13" s="412"/>
      <c r="M13" s="412"/>
      <c r="N13" s="412"/>
    </row>
    <row r="14" spans="1:14" s="25" customFormat="1" ht="18" customHeight="1">
      <c r="A14" s="7"/>
      <c r="B14" s="7"/>
      <c r="C14" s="26"/>
      <c r="D14" s="7"/>
      <c r="E14" s="26"/>
      <c r="F14" s="7"/>
      <c r="G14" s="7"/>
      <c r="H14" s="8"/>
      <c r="I14" s="412"/>
      <c r="J14" s="412"/>
      <c r="K14" s="412"/>
      <c r="L14" s="412"/>
      <c r="M14" s="412"/>
      <c r="N14" s="412"/>
    </row>
    <row r="15" spans="1:8" ht="18" customHeight="1">
      <c r="A15" s="137" t="s">
        <v>45</v>
      </c>
      <c r="B15" s="37"/>
      <c r="C15" s="37"/>
      <c r="D15" s="37"/>
      <c r="E15" s="26"/>
      <c r="F15" s="4"/>
      <c r="G15" s="4"/>
      <c r="H15" s="6"/>
    </row>
    <row r="16" spans="1:8" ht="18" customHeight="1">
      <c r="A16" s="138" t="s">
        <v>46</v>
      </c>
      <c r="B16" s="37"/>
      <c r="C16" s="37"/>
      <c r="D16" s="37"/>
      <c r="E16" s="26"/>
      <c r="F16" s="4"/>
      <c r="G16" s="4"/>
      <c r="H16" s="6"/>
    </row>
    <row r="17" spans="1:8" ht="18" customHeight="1">
      <c r="A17" s="139" t="s">
        <v>47</v>
      </c>
      <c r="B17" s="7"/>
      <c r="C17" s="140"/>
      <c r="D17" s="7"/>
      <c r="E17" s="26"/>
      <c r="F17" s="7"/>
      <c r="G17" s="4"/>
      <c r="H17" s="6"/>
    </row>
    <row r="18" spans="1:8" ht="18" customHeight="1">
      <c r="A18" s="32" t="s">
        <v>51</v>
      </c>
      <c r="B18" s="134"/>
      <c r="C18" s="135"/>
      <c r="D18" s="136"/>
      <c r="E18" s="136"/>
      <c r="F18" s="7"/>
      <c r="G18" s="4"/>
      <c r="H18" s="6"/>
    </row>
    <row r="19" spans="1:8" ht="18" customHeight="1">
      <c r="A19" s="141" t="s">
        <v>48</v>
      </c>
      <c r="B19" s="27"/>
      <c r="C19" s="14"/>
      <c r="D19" s="14"/>
      <c r="E19" s="4"/>
      <c r="F19" s="4"/>
      <c r="G19" s="4"/>
      <c r="H19" s="6"/>
    </row>
    <row r="20" spans="1:8" ht="18" customHeight="1">
      <c r="A20" s="142" t="s">
        <v>199</v>
      </c>
      <c r="B20" s="27"/>
      <c r="C20" s="14"/>
      <c r="D20" s="14"/>
      <c r="E20" s="4"/>
      <c r="F20" s="7"/>
      <c r="H20" s="1"/>
    </row>
    <row r="21" spans="1:14" ht="18" customHeight="1">
      <c r="A21" s="141" t="s">
        <v>200</v>
      </c>
      <c r="B21" s="27"/>
      <c r="C21" s="14"/>
      <c r="D21" s="14"/>
      <c r="E21" s="4"/>
      <c r="F21" s="7"/>
      <c r="H21" s="1"/>
      <c r="J21" s="413"/>
      <c r="L21" s="413"/>
      <c r="M21" s="413"/>
      <c r="N21" s="413"/>
    </row>
    <row r="22" spans="1:14" ht="18" customHeight="1">
      <c r="A22" s="25" t="s">
        <v>201</v>
      </c>
      <c r="J22" s="413"/>
      <c r="L22" s="413"/>
      <c r="M22" s="413"/>
      <c r="N22" s="413"/>
    </row>
    <row r="23" spans="1:14" ht="18" customHeight="1">
      <c r="A23" s="25" t="s">
        <v>202</v>
      </c>
      <c r="B23" s="27"/>
      <c r="C23" s="14"/>
      <c r="D23" s="14"/>
      <c r="E23" s="4"/>
      <c r="J23" s="413"/>
      <c r="L23" s="413"/>
      <c r="M23" s="413"/>
      <c r="N23" s="413"/>
    </row>
    <row r="24" ht="18" customHeight="1">
      <c r="A24" s="25" t="s">
        <v>203</v>
      </c>
    </row>
    <row r="25" ht="18" customHeight="1">
      <c r="A25" s="25" t="s">
        <v>205</v>
      </c>
    </row>
    <row r="26" ht="18" customHeight="1">
      <c r="A26" s="25" t="s">
        <v>204</v>
      </c>
    </row>
    <row r="27" ht="18" customHeight="1">
      <c r="A27" s="25" t="s">
        <v>236</v>
      </c>
    </row>
    <row r="28" ht="18" customHeight="1">
      <c r="A28" s="25" t="s">
        <v>261</v>
      </c>
    </row>
    <row r="29" ht="18" customHeight="1">
      <c r="A29" s="25" t="s">
        <v>262</v>
      </c>
    </row>
    <row r="30" ht="18" customHeight="1">
      <c r="A30" s="25"/>
    </row>
    <row r="32" spans="1:3" ht="18" customHeight="1">
      <c r="A32" s="44" t="s">
        <v>18</v>
      </c>
      <c r="B32" s="43"/>
      <c r="C32" s="43"/>
    </row>
    <row r="33" spans="1:8" ht="18" customHeight="1">
      <c r="A33" s="45"/>
      <c r="B33" s="46"/>
      <c r="C33" s="46"/>
      <c r="D33" s="23"/>
      <c r="E33" s="23"/>
      <c r="F33" s="47"/>
      <c r="H33" s="47"/>
    </row>
    <row r="34" spans="1:9" ht="18" customHeight="1">
      <c r="A34" s="45" t="s">
        <v>19</v>
      </c>
      <c r="B34" s="46"/>
      <c r="C34" s="46"/>
      <c r="D34" s="23"/>
      <c r="E34" s="23"/>
      <c r="F34" s="47"/>
      <c r="H34" s="47">
        <f>419433157.53+21250+91959</f>
        <v>419546366.53</v>
      </c>
      <c r="I34" s="413"/>
    </row>
    <row r="35" spans="1:11" ht="18" customHeight="1">
      <c r="A35" s="45" t="s">
        <v>20</v>
      </c>
      <c r="B35" s="46"/>
      <c r="C35" s="46"/>
      <c r="D35" s="23"/>
      <c r="E35" s="23"/>
      <c r="F35" s="47"/>
      <c r="H35" s="47">
        <f>H34-D58+F58</f>
        <v>419668803.46</v>
      </c>
      <c r="I35" s="413"/>
      <c r="J35" s="413"/>
      <c r="K35" s="413"/>
    </row>
    <row r="36" spans="1:10" ht="18" customHeight="1">
      <c r="A36" s="48" t="s">
        <v>21</v>
      </c>
      <c r="B36" s="49"/>
      <c r="C36" s="49"/>
      <c r="D36" s="23"/>
      <c r="E36" s="23"/>
      <c r="F36" s="47"/>
      <c r="H36" s="47"/>
      <c r="J36" s="382"/>
    </row>
    <row r="37" spans="1:8" ht="18" customHeight="1">
      <c r="A37" s="48"/>
      <c r="B37" s="49"/>
      <c r="C37" s="49"/>
      <c r="D37" s="23"/>
      <c r="E37" s="23"/>
      <c r="F37" s="47"/>
      <c r="H37" s="47"/>
    </row>
    <row r="38" spans="1:8" ht="18" customHeight="1">
      <c r="A38" s="45" t="s">
        <v>42</v>
      </c>
      <c r="B38" s="46"/>
      <c r="C38" s="46"/>
      <c r="D38" s="50"/>
      <c r="E38" s="23"/>
      <c r="F38" s="1"/>
      <c r="H38" s="47">
        <f>305807852+91959</f>
        <v>305899811</v>
      </c>
    </row>
    <row r="39" spans="1:9" ht="18" customHeight="1">
      <c r="A39" s="45" t="s">
        <v>20</v>
      </c>
      <c r="B39" s="46"/>
      <c r="C39" s="46"/>
      <c r="D39" s="50"/>
      <c r="E39" s="23"/>
      <c r="F39" s="1"/>
      <c r="H39" s="47">
        <f>H38-D58+F58</f>
        <v>306022247.93</v>
      </c>
      <c r="I39" s="413"/>
    </row>
    <row r="40" spans="1:8" ht="18" customHeight="1">
      <c r="A40" s="48"/>
      <c r="B40" s="43" t="s">
        <v>22</v>
      </c>
      <c r="C40" s="49"/>
      <c r="D40" s="23"/>
      <c r="E40" s="23"/>
      <c r="F40" s="1"/>
      <c r="H40" s="47"/>
    </row>
    <row r="41" spans="1:8" ht="18" customHeight="1">
      <c r="A41" s="51" t="s">
        <v>23</v>
      </c>
      <c r="B41" s="46"/>
      <c r="C41" s="46"/>
      <c r="D41" s="23"/>
      <c r="E41" s="23"/>
      <c r="F41" s="1"/>
      <c r="H41" s="47">
        <f>91959+284118791.9</f>
        <v>284210750.9</v>
      </c>
    </row>
    <row r="42" spans="1:9" ht="18" customHeight="1">
      <c r="A42" s="51" t="s">
        <v>20</v>
      </c>
      <c r="B42" s="46"/>
      <c r="C42" s="46"/>
      <c r="D42" s="23"/>
      <c r="E42" s="23"/>
      <c r="F42" s="1"/>
      <c r="H42" s="47">
        <f>H41-D58+F58</f>
        <v>284333187.83</v>
      </c>
      <c r="I42" s="413"/>
    </row>
    <row r="43" spans="1:9" ht="18" customHeight="1">
      <c r="A43" s="51"/>
      <c r="B43" s="46"/>
      <c r="C43" s="46"/>
      <c r="D43" s="23"/>
      <c r="E43" s="23"/>
      <c r="F43" s="1"/>
      <c r="H43" s="47"/>
      <c r="I43" s="413"/>
    </row>
    <row r="44" spans="1:8" ht="18" customHeight="1">
      <c r="A44" s="51"/>
      <c r="B44" s="46"/>
      <c r="C44" s="46"/>
      <c r="D44" s="23"/>
      <c r="E44" s="23"/>
      <c r="F44" s="1"/>
      <c r="H44" s="47"/>
    </row>
    <row r="45" spans="1:8" ht="18" customHeight="1">
      <c r="A45" s="54" t="s">
        <v>41</v>
      </c>
      <c r="B45" s="55"/>
      <c r="C45" s="56"/>
      <c r="D45" s="57"/>
      <c r="E45" s="57"/>
      <c r="F45" s="58"/>
      <c r="G45" s="58"/>
      <c r="H45" s="59"/>
    </row>
    <row r="46" spans="1:8" ht="18" customHeight="1">
      <c r="A46" s="54"/>
      <c r="B46" s="55"/>
      <c r="C46" s="56"/>
      <c r="D46" s="57"/>
      <c r="E46" s="57"/>
      <c r="F46" s="58"/>
      <c r="G46" s="58"/>
      <c r="H46" s="59"/>
    </row>
    <row r="47" spans="1:7" ht="18" customHeight="1">
      <c r="A47" s="63" t="s">
        <v>40</v>
      </c>
      <c r="B47" s="64"/>
      <c r="C47" s="65"/>
      <c r="D47" s="53"/>
      <c r="E47" s="53"/>
      <c r="F47" s="62"/>
      <c r="G47" s="62"/>
    </row>
    <row r="48" spans="1:7" ht="18" customHeight="1">
      <c r="A48" s="60"/>
      <c r="B48" s="60"/>
      <c r="C48" s="60"/>
      <c r="D48" s="53"/>
      <c r="E48" s="53"/>
      <c r="F48" s="62"/>
      <c r="G48" s="62"/>
    </row>
    <row r="49" spans="1:7" ht="18" customHeight="1">
      <c r="A49" s="66"/>
      <c r="B49" s="66"/>
      <c r="C49" s="67"/>
      <c r="D49" s="9" t="s">
        <v>25</v>
      </c>
      <c r="E49" s="10"/>
      <c r="F49" s="9" t="s">
        <v>26</v>
      </c>
      <c r="G49" s="10"/>
    </row>
    <row r="50" spans="1:7" ht="18" customHeight="1">
      <c r="A50" s="68"/>
      <c r="B50" s="68"/>
      <c r="C50" s="69"/>
      <c r="D50" s="11" t="s">
        <v>3</v>
      </c>
      <c r="E50" s="10" t="s">
        <v>2</v>
      </c>
      <c r="F50" s="11" t="s">
        <v>3</v>
      </c>
      <c r="G50" s="10" t="s">
        <v>2</v>
      </c>
    </row>
    <row r="51" spans="1:7" ht="18" customHeight="1">
      <c r="A51" s="70" t="s">
        <v>5</v>
      </c>
      <c r="B51" s="70" t="s">
        <v>11</v>
      </c>
      <c r="C51" s="70" t="s">
        <v>6</v>
      </c>
      <c r="D51" s="12" t="s">
        <v>7</v>
      </c>
      <c r="E51" s="13" t="s">
        <v>8</v>
      </c>
      <c r="F51" s="12" t="s">
        <v>7</v>
      </c>
      <c r="G51" s="13" t="s">
        <v>8</v>
      </c>
    </row>
    <row r="52" spans="1:14" s="30" customFormat="1" ht="18" customHeight="1">
      <c r="A52" s="72" t="s">
        <v>257</v>
      </c>
      <c r="B52" s="72"/>
      <c r="C52" s="71"/>
      <c r="D52" s="353">
        <f>D53+D54+D55</f>
        <v>26732</v>
      </c>
      <c r="E52" s="354"/>
      <c r="F52" s="353">
        <f>F53+F54+F55</f>
        <v>149168.93</v>
      </c>
      <c r="G52" s="125"/>
      <c r="I52" s="414"/>
      <c r="J52" s="414"/>
      <c r="K52" s="414"/>
      <c r="L52" s="414"/>
      <c r="M52" s="414"/>
      <c r="N52" s="414"/>
    </row>
    <row r="53" spans="1:14" s="458" customFormat="1" ht="18" customHeight="1">
      <c r="A53" s="427"/>
      <c r="B53" s="366" t="s">
        <v>258</v>
      </c>
      <c r="C53" s="366" t="s">
        <v>259</v>
      </c>
      <c r="D53" s="396"/>
      <c r="E53" s="457"/>
      <c r="F53" s="396">
        <v>122436.93</v>
      </c>
      <c r="G53" s="408"/>
      <c r="I53" s="459"/>
      <c r="J53" s="459"/>
      <c r="K53" s="459"/>
      <c r="L53" s="459"/>
      <c r="M53" s="459"/>
      <c r="N53" s="459"/>
    </row>
    <row r="54" spans="1:14" s="458" customFormat="1" ht="18" customHeight="1">
      <c r="A54" s="451"/>
      <c r="B54" s="366" t="s">
        <v>268</v>
      </c>
      <c r="C54" s="74" t="s">
        <v>259</v>
      </c>
      <c r="D54" s="409">
        <v>30</v>
      </c>
      <c r="E54" s="460"/>
      <c r="F54" s="409">
        <v>30</v>
      </c>
      <c r="G54" s="408"/>
      <c r="I54" s="459"/>
      <c r="J54" s="459"/>
      <c r="K54" s="459"/>
      <c r="L54" s="459"/>
      <c r="M54" s="459"/>
      <c r="N54" s="459"/>
    </row>
    <row r="55" spans="1:14" s="458" customFormat="1" ht="18" customHeight="1">
      <c r="A55" s="451"/>
      <c r="B55" s="366" t="s">
        <v>287</v>
      </c>
      <c r="C55" s="74"/>
      <c r="D55" s="409">
        <f>SUM(D56:D57)</f>
        <v>26702</v>
      </c>
      <c r="E55" s="460"/>
      <c r="F55" s="409">
        <f>SUM(F56:F57)</f>
        <v>26702</v>
      </c>
      <c r="G55" s="408"/>
      <c r="I55" s="459"/>
      <c r="J55" s="459"/>
      <c r="K55" s="459"/>
      <c r="L55" s="459"/>
      <c r="M55" s="459"/>
      <c r="N55" s="459"/>
    </row>
    <row r="56" spans="1:14" s="30" customFormat="1" ht="18" customHeight="1">
      <c r="A56" s="404"/>
      <c r="B56" s="72"/>
      <c r="C56" s="74" t="s">
        <v>296</v>
      </c>
      <c r="D56" s="409">
        <v>26602</v>
      </c>
      <c r="E56" s="460"/>
      <c r="F56" s="409">
        <v>26602</v>
      </c>
      <c r="G56" s="125"/>
      <c r="I56" s="414"/>
      <c r="J56" s="414"/>
      <c r="K56" s="414"/>
      <c r="L56" s="414"/>
      <c r="M56" s="414"/>
      <c r="N56" s="414"/>
    </row>
    <row r="57" spans="1:14" s="30" customFormat="1" ht="18" customHeight="1">
      <c r="A57" s="456"/>
      <c r="B57" s="363"/>
      <c r="C57" s="74" t="s">
        <v>259</v>
      </c>
      <c r="D57" s="409">
        <v>100</v>
      </c>
      <c r="E57" s="460"/>
      <c r="F57" s="409">
        <v>100</v>
      </c>
      <c r="G57" s="125"/>
      <c r="I57" s="414"/>
      <c r="J57" s="414"/>
      <c r="K57" s="414"/>
      <c r="L57" s="414"/>
      <c r="M57" s="414"/>
      <c r="N57" s="414"/>
    </row>
    <row r="58" spans="1:14" s="30" customFormat="1" ht="18" customHeight="1">
      <c r="A58" s="144" t="s">
        <v>12</v>
      </c>
      <c r="B58" s="145"/>
      <c r="C58" s="73"/>
      <c r="D58" s="78">
        <f>D52</f>
        <v>26732</v>
      </c>
      <c r="E58" s="78">
        <f>E52</f>
        <v>0</v>
      </c>
      <c r="F58" s="78">
        <f>F52</f>
        <v>149168.93</v>
      </c>
      <c r="G58" s="78">
        <f>G52</f>
        <v>0</v>
      </c>
      <c r="H58" s="77"/>
      <c r="I58" s="414"/>
      <c r="J58" s="414"/>
      <c r="K58" s="414"/>
      <c r="L58" s="414"/>
      <c r="M58" s="414"/>
      <c r="N58" s="414"/>
    </row>
    <row r="59" spans="1:14" s="30" customFormat="1" ht="18" customHeight="1">
      <c r="A59" s="75"/>
      <c r="B59" s="76"/>
      <c r="C59" s="76"/>
      <c r="D59" s="77"/>
      <c r="E59" s="77"/>
      <c r="F59" s="77"/>
      <c r="G59" s="77"/>
      <c r="I59" s="414"/>
      <c r="J59" s="414"/>
      <c r="K59" s="414"/>
      <c r="L59" s="414"/>
      <c r="M59" s="414"/>
      <c r="N59" s="414"/>
    </row>
    <row r="60" spans="1:14" s="30" customFormat="1" ht="18" customHeight="1">
      <c r="A60" s="75"/>
      <c r="B60" s="76"/>
      <c r="C60" s="76"/>
      <c r="D60" s="77"/>
      <c r="E60" s="77"/>
      <c r="F60" s="77"/>
      <c r="G60" s="77"/>
      <c r="I60" s="414"/>
      <c r="J60" s="414"/>
      <c r="K60" s="414"/>
      <c r="L60" s="414"/>
      <c r="M60" s="414"/>
      <c r="N60" s="414"/>
    </row>
    <row r="61" spans="1:14" s="25" customFormat="1" ht="18" customHeight="1">
      <c r="A61" s="44" t="s">
        <v>293</v>
      </c>
      <c r="B61" s="79"/>
      <c r="C61" s="80"/>
      <c r="H61" s="1"/>
      <c r="I61" s="412"/>
      <c r="J61" s="412"/>
      <c r="K61" s="412"/>
      <c r="L61" s="412"/>
      <c r="M61" s="412"/>
      <c r="N61" s="412"/>
    </row>
    <row r="62" spans="1:8" ht="18" customHeight="1">
      <c r="A62" s="44"/>
      <c r="B62" s="79"/>
      <c r="C62" s="80"/>
      <c r="D62" s="14"/>
      <c r="E62" s="14"/>
      <c r="F62" s="14"/>
      <c r="G62" s="14"/>
      <c r="H62" s="15"/>
    </row>
    <row r="63" spans="1:10" ht="18" customHeight="1">
      <c r="A63" s="44"/>
      <c r="B63" s="81" t="s">
        <v>27</v>
      </c>
      <c r="C63" s="82"/>
      <c r="D63" s="14"/>
      <c r="E63" s="14"/>
      <c r="F63" s="14"/>
      <c r="G63" s="14"/>
      <c r="H63" s="83">
        <f>H66+H76</f>
        <v>419158311.81</v>
      </c>
      <c r="J63" s="413"/>
    </row>
    <row r="64" spans="1:9" ht="18" customHeight="1">
      <c r="A64" s="44"/>
      <c r="B64" s="81" t="s">
        <v>24</v>
      </c>
      <c r="C64" s="82"/>
      <c r="D64" s="14"/>
      <c r="E64" s="14"/>
      <c r="F64" s="14"/>
      <c r="G64" s="14"/>
      <c r="H64" s="83">
        <f>H67+H77</f>
        <v>419280748.74</v>
      </c>
      <c r="I64" s="413"/>
    </row>
    <row r="65" spans="1:8" ht="18" customHeight="1">
      <c r="A65" s="44"/>
      <c r="B65" s="84" t="s">
        <v>22</v>
      </c>
      <c r="C65" s="80"/>
      <c r="D65" s="14"/>
      <c r="E65" s="14"/>
      <c r="F65" s="14"/>
      <c r="G65" s="14"/>
      <c r="H65" s="83"/>
    </row>
    <row r="66" spans="1:8" ht="18" customHeight="1">
      <c r="A66" s="86" t="s">
        <v>28</v>
      </c>
      <c r="B66" s="86"/>
      <c r="C66" s="86"/>
      <c r="D66" s="57"/>
      <c r="E66" s="53"/>
      <c r="F66" s="53"/>
      <c r="G66" s="14"/>
      <c r="H66" s="83">
        <f>296695794.2+91959</f>
        <v>296787753.2</v>
      </c>
    </row>
    <row r="67" spans="1:9" ht="18" customHeight="1">
      <c r="A67" s="86"/>
      <c r="B67" s="87" t="s">
        <v>24</v>
      </c>
      <c r="C67" s="86"/>
      <c r="D67" s="57"/>
      <c r="E67" s="53"/>
      <c r="F67" s="53"/>
      <c r="G67" s="14"/>
      <c r="H67" s="83">
        <f>H66-D172+F172</f>
        <v>302854983.61</v>
      </c>
      <c r="I67" s="413"/>
    </row>
    <row r="68" spans="1:8" ht="18" customHeight="1">
      <c r="A68" s="52" t="s">
        <v>3</v>
      </c>
      <c r="B68" s="52" t="s">
        <v>29</v>
      </c>
      <c r="C68" s="52"/>
      <c r="D68" s="53"/>
      <c r="E68" s="53"/>
      <c r="F68" s="53"/>
      <c r="G68" s="14"/>
      <c r="H68" s="83"/>
    </row>
    <row r="69" spans="1:8" ht="18" customHeight="1">
      <c r="A69" s="88" t="s">
        <v>30</v>
      </c>
      <c r="B69" s="88"/>
      <c r="C69" s="88"/>
      <c r="D69" s="89"/>
      <c r="E69" s="53"/>
      <c r="F69" s="53"/>
      <c r="G69" s="14"/>
      <c r="H69" s="83">
        <f>262114858.01+91959</f>
        <v>262206817.01</v>
      </c>
    </row>
    <row r="70" spans="1:9" ht="18" customHeight="1">
      <c r="A70" s="88"/>
      <c r="B70" s="90" t="s">
        <v>24</v>
      </c>
      <c r="C70" s="88"/>
      <c r="D70" s="89"/>
      <c r="E70" s="57"/>
      <c r="F70" s="89"/>
      <c r="G70" s="14"/>
      <c r="H70" s="83">
        <f>H69-D172+D97+F172-F90-F94-F171</f>
        <v>263911047.42</v>
      </c>
      <c r="I70" s="413"/>
    </row>
    <row r="71" spans="1:9" ht="18" customHeight="1">
      <c r="A71" s="88"/>
      <c r="B71" s="90"/>
      <c r="C71" s="88"/>
      <c r="D71" s="89"/>
      <c r="E71" s="57"/>
      <c r="F71" s="89"/>
      <c r="G71" s="14"/>
      <c r="H71" s="83"/>
      <c r="I71" s="413"/>
    </row>
    <row r="72" spans="1:9" ht="18" customHeight="1">
      <c r="A72" s="88"/>
      <c r="B72" s="90"/>
      <c r="C72" s="88"/>
      <c r="D72" s="89"/>
      <c r="E72" s="57"/>
      <c r="F72" s="89"/>
      <c r="G72" s="14"/>
      <c r="H72" s="83"/>
      <c r="I72" s="413"/>
    </row>
    <row r="73" spans="1:8" ht="18" customHeight="1">
      <c r="A73" s="88" t="s">
        <v>218</v>
      </c>
      <c r="B73" s="88"/>
      <c r="C73" s="88"/>
      <c r="D73" s="89"/>
      <c r="E73" s="53"/>
      <c r="F73" s="53"/>
      <c r="G73" s="14"/>
      <c r="H73" s="83">
        <v>34580936.19</v>
      </c>
    </row>
    <row r="74" spans="1:11" ht="18" customHeight="1">
      <c r="A74" s="88"/>
      <c r="B74" s="90" t="s">
        <v>24</v>
      </c>
      <c r="C74" s="88"/>
      <c r="D74" s="89"/>
      <c r="E74" s="57"/>
      <c r="F74" s="89"/>
      <c r="G74" s="14"/>
      <c r="H74" s="83">
        <f>H73-D97+F90+F94+F171</f>
        <v>38943936.19</v>
      </c>
      <c r="I74" s="413"/>
      <c r="K74" s="413"/>
    </row>
    <row r="75" spans="1:11" ht="18" customHeight="1">
      <c r="A75" s="88"/>
      <c r="B75" s="90"/>
      <c r="C75" s="88"/>
      <c r="D75" s="89"/>
      <c r="E75" s="57"/>
      <c r="F75" s="89"/>
      <c r="G75" s="14"/>
      <c r="H75" s="83"/>
      <c r="I75" s="413"/>
      <c r="J75" s="413"/>
      <c r="K75" s="382"/>
    </row>
    <row r="76" spans="1:8" ht="18" customHeight="1">
      <c r="A76" s="86" t="s">
        <v>31</v>
      </c>
      <c r="B76" s="86"/>
      <c r="C76" s="86"/>
      <c r="D76" s="57"/>
      <c r="E76" s="57"/>
      <c r="F76" s="89"/>
      <c r="G76" s="14"/>
      <c r="H76" s="83">
        <f>122349308.61+21250</f>
        <v>122370558.61</v>
      </c>
    </row>
    <row r="77" spans="1:9" ht="18" customHeight="1">
      <c r="A77" s="86"/>
      <c r="B77" s="87" t="s">
        <v>24</v>
      </c>
      <c r="C77" s="86"/>
      <c r="D77" s="57"/>
      <c r="E77" s="57"/>
      <c r="F77" s="89"/>
      <c r="H77" s="47">
        <f>H76-D185+F185</f>
        <v>116425765.13</v>
      </c>
      <c r="I77" s="413"/>
    </row>
    <row r="78" spans="1:8" ht="18" customHeight="1">
      <c r="A78" s="52" t="s">
        <v>3</v>
      </c>
      <c r="B78" s="52" t="s">
        <v>29</v>
      </c>
      <c r="C78" s="52"/>
      <c r="D78" s="53"/>
      <c r="E78" s="57"/>
      <c r="F78" s="89"/>
      <c r="H78" s="47"/>
    </row>
    <row r="79" spans="1:8" ht="18" customHeight="1">
      <c r="A79" s="88" t="s">
        <v>218</v>
      </c>
      <c r="B79" s="88"/>
      <c r="C79" s="88"/>
      <c r="D79" s="89"/>
      <c r="E79" s="53"/>
      <c r="F79" s="89"/>
      <c r="G79" s="14"/>
      <c r="H79" s="83">
        <v>15813176.78</v>
      </c>
    </row>
    <row r="80" spans="1:11" ht="18" customHeight="1">
      <c r="A80" s="88"/>
      <c r="B80" s="90" t="s">
        <v>24</v>
      </c>
      <c r="C80" s="88"/>
      <c r="D80" s="89"/>
      <c r="E80" s="57"/>
      <c r="F80" s="89"/>
      <c r="G80" s="14"/>
      <c r="H80" s="83">
        <f>H79-D185+F185</f>
        <v>9868383.299999999</v>
      </c>
      <c r="I80" s="413"/>
      <c r="K80" s="413"/>
    </row>
    <row r="81" spans="1:11" ht="18" customHeight="1">
      <c r="A81" s="88"/>
      <c r="B81" s="90"/>
      <c r="C81" s="88"/>
      <c r="D81" s="89"/>
      <c r="E81" s="57"/>
      <c r="F81" s="89"/>
      <c r="G81" s="14"/>
      <c r="H81" s="83"/>
      <c r="I81" s="413"/>
      <c r="K81" s="382"/>
    </row>
    <row r="82" spans="1:8" ht="18" customHeight="1">
      <c r="A82" s="88"/>
      <c r="B82" s="90"/>
      <c r="C82" s="88"/>
      <c r="D82" s="89"/>
      <c r="E82" s="57"/>
      <c r="F82" s="89"/>
      <c r="G82" s="14"/>
      <c r="H82" s="83"/>
    </row>
    <row r="83" spans="1:8" ht="18" customHeight="1">
      <c r="A83" s="91" t="s">
        <v>15</v>
      </c>
      <c r="B83" s="92"/>
      <c r="C83" s="93"/>
      <c r="D83" s="16"/>
      <c r="E83" s="16"/>
      <c r="F83" s="16"/>
      <c r="G83" s="16"/>
      <c r="H83" s="19"/>
    </row>
    <row r="84" spans="1:8" ht="18" customHeight="1">
      <c r="A84" s="91"/>
      <c r="B84" s="92"/>
      <c r="C84" s="93"/>
      <c r="D84" s="16"/>
      <c r="E84" s="16"/>
      <c r="F84" s="16"/>
      <c r="G84" s="16"/>
      <c r="H84" s="19"/>
    </row>
    <row r="85" spans="1:8" ht="18" customHeight="1">
      <c r="A85" s="94" t="s">
        <v>294</v>
      </c>
      <c r="B85" s="94"/>
      <c r="C85" s="95"/>
      <c r="D85" s="17"/>
      <c r="E85" s="17"/>
      <c r="F85" s="17"/>
      <c r="G85" s="17"/>
      <c r="H85" s="15"/>
    </row>
    <row r="86" spans="1:8" ht="18" customHeight="1">
      <c r="A86" s="94"/>
      <c r="B86" s="94"/>
      <c r="C86" s="95"/>
      <c r="D86" s="17"/>
      <c r="E86" s="17"/>
      <c r="F86" s="17"/>
      <c r="G86" s="17"/>
      <c r="H86" s="15"/>
    </row>
    <row r="87" spans="1:8" ht="18" customHeight="1">
      <c r="A87" s="66"/>
      <c r="B87" s="66"/>
      <c r="C87" s="67"/>
      <c r="D87" s="9" t="s">
        <v>0</v>
      </c>
      <c r="E87" s="10"/>
      <c r="F87" s="9" t="s">
        <v>1</v>
      </c>
      <c r="G87" s="10"/>
      <c r="H87" s="15"/>
    </row>
    <row r="88" spans="1:8" ht="18" customHeight="1">
      <c r="A88" s="68"/>
      <c r="B88" s="68"/>
      <c r="C88" s="69"/>
      <c r="D88" s="11" t="s">
        <v>3</v>
      </c>
      <c r="E88" s="10" t="s">
        <v>2</v>
      </c>
      <c r="F88" s="11" t="s">
        <v>3</v>
      </c>
      <c r="G88" s="10" t="s">
        <v>2</v>
      </c>
      <c r="H88" s="15"/>
    </row>
    <row r="89" spans="1:8" ht="18" customHeight="1">
      <c r="A89" s="70" t="s">
        <v>5</v>
      </c>
      <c r="B89" s="70" t="s">
        <v>11</v>
      </c>
      <c r="C89" s="70" t="s">
        <v>6</v>
      </c>
      <c r="D89" s="12" t="s">
        <v>7</v>
      </c>
      <c r="E89" s="13" t="s">
        <v>8</v>
      </c>
      <c r="F89" s="12" t="s">
        <v>7</v>
      </c>
      <c r="G89" s="13" t="s">
        <v>8</v>
      </c>
      <c r="H89" s="15"/>
    </row>
    <row r="90" spans="1:8" ht="18" customHeight="1">
      <c r="A90" s="72" t="s">
        <v>215</v>
      </c>
      <c r="B90" s="73" t="s">
        <v>227</v>
      </c>
      <c r="C90" s="71" t="s">
        <v>219</v>
      </c>
      <c r="D90" s="146"/>
      <c r="E90" s="146"/>
      <c r="F90" s="146">
        <f>4350000</f>
        <v>4350000</v>
      </c>
      <c r="G90" s="146"/>
      <c r="H90" s="15"/>
    </row>
    <row r="91" spans="1:8" ht="18" customHeight="1">
      <c r="A91" s="72" t="s">
        <v>190</v>
      </c>
      <c r="B91" s="73" t="s">
        <v>191</v>
      </c>
      <c r="C91" s="71"/>
      <c r="D91" s="146">
        <f>D92+D93</f>
        <v>0</v>
      </c>
      <c r="E91" s="146">
        <f>E92+E93</f>
        <v>0</v>
      </c>
      <c r="F91" s="146">
        <f>F92+F93</f>
        <v>1581000</v>
      </c>
      <c r="G91" s="146">
        <f>G92+G93</f>
        <v>0</v>
      </c>
      <c r="H91" s="15"/>
    </row>
    <row r="92" spans="1:8" ht="18" customHeight="1">
      <c r="A92" s="72"/>
      <c r="B92" s="72"/>
      <c r="C92" s="366" t="s">
        <v>239</v>
      </c>
      <c r="D92" s="146"/>
      <c r="E92" s="146"/>
      <c r="F92" s="396">
        <v>1217800</v>
      </c>
      <c r="G92" s="146"/>
      <c r="H92" s="15"/>
    </row>
    <row r="93" spans="1:8" ht="18" customHeight="1">
      <c r="A93" s="363"/>
      <c r="B93" s="363"/>
      <c r="C93" s="366" t="s">
        <v>240</v>
      </c>
      <c r="D93" s="146"/>
      <c r="E93" s="146"/>
      <c r="F93" s="396">
        <v>363200</v>
      </c>
      <c r="G93" s="146"/>
      <c r="H93" s="15"/>
    </row>
    <row r="94" spans="1:8" ht="18" customHeight="1">
      <c r="A94" s="363" t="s">
        <v>216</v>
      </c>
      <c r="B94" s="71" t="s">
        <v>217</v>
      </c>
      <c r="C94" s="71" t="s">
        <v>219</v>
      </c>
      <c r="D94" s="146"/>
      <c r="E94" s="124"/>
      <c r="F94" s="146">
        <v>13000</v>
      </c>
      <c r="G94" s="381"/>
      <c r="H94" s="15"/>
    </row>
    <row r="95" spans="1:8" ht="18" customHeight="1">
      <c r="A95" s="367" t="s">
        <v>206</v>
      </c>
      <c r="B95" s="405" t="s">
        <v>207</v>
      </c>
      <c r="C95" s="363"/>
      <c r="D95" s="419">
        <f>SUM(D96:D97)</f>
        <v>40000</v>
      </c>
      <c r="E95" s="124"/>
      <c r="F95" s="419">
        <f>SUM(F96:F97)</f>
        <v>793.48</v>
      </c>
      <c r="G95" s="381"/>
      <c r="H95" s="15"/>
    </row>
    <row r="96" spans="1:14" ht="18" customHeight="1">
      <c r="A96" s="427"/>
      <c r="B96" s="428"/>
      <c r="C96" s="429" t="s">
        <v>208</v>
      </c>
      <c r="D96" s="430"/>
      <c r="E96" s="431"/>
      <c r="F96" s="432">
        <f>793.48</f>
        <v>793.48</v>
      </c>
      <c r="G96" s="403"/>
      <c r="H96" s="15"/>
      <c r="I96" s="433"/>
      <c r="J96" s="433"/>
      <c r="K96" s="433"/>
      <c r="L96" s="433"/>
      <c r="M96" s="433"/>
      <c r="N96" s="433"/>
    </row>
    <row r="97" spans="1:14" ht="18" customHeight="1">
      <c r="A97" s="434"/>
      <c r="B97" s="429"/>
      <c r="C97" s="402" t="s">
        <v>226</v>
      </c>
      <c r="D97" s="435">
        <v>40000</v>
      </c>
      <c r="E97" s="408"/>
      <c r="F97" s="435"/>
      <c r="G97" s="403"/>
      <c r="H97" s="15"/>
      <c r="I97" s="433"/>
      <c r="J97" s="433"/>
      <c r="K97" s="433"/>
      <c r="L97" s="433"/>
      <c r="M97" s="433"/>
      <c r="N97" s="433"/>
    </row>
    <row r="98" spans="1:10" ht="18" customHeight="1">
      <c r="A98" s="367" t="s">
        <v>257</v>
      </c>
      <c r="B98" s="405"/>
      <c r="C98" s="363"/>
      <c r="D98" s="420">
        <f>D99+D116+D134+D135+D139+D152</f>
        <v>938625</v>
      </c>
      <c r="E98" s="125"/>
      <c r="F98" s="420">
        <f>F99+F116+F134+F135+F139+F152</f>
        <v>1061061.93</v>
      </c>
      <c r="G98" s="403"/>
      <c r="H98" s="15"/>
      <c r="I98" s="413"/>
      <c r="J98" s="413"/>
    </row>
    <row r="99" spans="1:14" ht="18" customHeight="1">
      <c r="A99" s="427"/>
      <c r="B99" s="366" t="s">
        <v>258</v>
      </c>
      <c r="C99" s="429"/>
      <c r="D99" s="435">
        <f>SUM(D100:D115)</f>
        <v>398806</v>
      </c>
      <c r="E99" s="408"/>
      <c r="F99" s="435">
        <f>SUM(F100:F115)</f>
        <v>521242.93</v>
      </c>
      <c r="G99" s="403"/>
      <c r="H99" s="15"/>
      <c r="I99" s="433"/>
      <c r="J99" s="455"/>
      <c r="K99" s="433"/>
      <c r="L99" s="433"/>
      <c r="M99" s="433"/>
      <c r="N99" s="433"/>
    </row>
    <row r="100" spans="1:14" ht="18" customHeight="1">
      <c r="A100" s="451"/>
      <c r="B100" s="452"/>
      <c r="C100" s="402" t="s">
        <v>270</v>
      </c>
      <c r="D100" s="435">
        <v>2300</v>
      </c>
      <c r="E100" s="408"/>
      <c r="F100" s="435">
        <v>2300</v>
      </c>
      <c r="G100" s="403"/>
      <c r="H100" s="15"/>
      <c r="I100" s="433"/>
      <c r="J100" s="433"/>
      <c r="K100" s="433"/>
      <c r="L100" s="433"/>
      <c r="M100" s="433"/>
      <c r="N100" s="433"/>
    </row>
    <row r="101" spans="1:14" ht="18" customHeight="1">
      <c r="A101" s="451"/>
      <c r="B101" s="452"/>
      <c r="C101" s="402" t="s">
        <v>271</v>
      </c>
      <c r="D101" s="435">
        <v>308244</v>
      </c>
      <c r="E101" s="408"/>
      <c r="F101" s="435">
        <v>308244</v>
      </c>
      <c r="G101" s="403"/>
      <c r="H101" s="15"/>
      <c r="J101" s="433"/>
      <c r="K101" s="433"/>
      <c r="L101" s="433"/>
      <c r="M101" s="433"/>
      <c r="N101" s="433"/>
    </row>
    <row r="102" spans="1:14" ht="18" customHeight="1">
      <c r="A102" s="451"/>
      <c r="B102" s="452"/>
      <c r="C102" s="402" t="s">
        <v>272</v>
      </c>
      <c r="D102" s="435">
        <v>18527</v>
      </c>
      <c r="E102" s="408"/>
      <c r="F102" s="435">
        <v>18527</v>
      </c>
      <c r="G102" s="403"/>
      <c r="H102" s="15"/>
      <c r="I102" s="455"/>
      <c r="J102" s="433"/>
      <c r="K102" s="433"/>
      <c r="L102" s="433"/>
      <c r="M102" s="433"/>
      <c r="N102" s="433"/>
    </row>
    <row r="103" spans="1:14" ht="18" customHeight="1">
      <c r="A103" s="451"/>
      <c r="B103" s="452"/>
      <c r="C103" s="402" t="s">
        <v>273</v>
      </c>
      <c r="D103" s="435">
        <v>5679</v>
      </c>
      <c r="E103" s="408"/>
      <c r="F103" s="435">
        <v>5679</v>
      </c>
      <c r="G103" s="403"/>
      <c r="H103" s="15"/>
      <c r="I103" s="433"/>
      <c r="J103" s="433"/>
      <c r="K103" s="433"/>
      <c r="L103" s="433"/>
      <c r="M103" s="433"/>
      <c r="N103" s="433"/>
    </row>
    <row r="104" spans="1:14" ht="18" customHeight="1">
      <c r="A104" s="451"/>
      <c r="B104" s="452"/>
      <c r="C104" s="402" t="s">
        <v>274</v>
      </c>
      <c r="D104" s="435">
        <v>665</v>
      </c>
      <c r="E104" s="408"/>
      <c r="F104" s="435">
        <v>665</v>
      </c>
      <c r="G104" s="403"/>
      <c r="H104" s="15"/>
      <c r="I104" s="433"/>
      <c r="J104" s="433"/>
      <c r="K104" s="433"/>
      <c r="L104" s="433"/>
      <c r="M104" s="433"/>
      <c r="N104" s="433"/>
    </row>
    <row r="105" spans="1:14" ht="18" customHeight="1">
      <c r="A105" s="451"/>
      <c r="B105" s="452"/>
      <c r="C105" s="402" t="s">
        <v>275</v>
      </c>
      <c r="D105" s="435">
        <v>2338</v>
      </c>
      <c r="E105" s="408"/>
      <c r="F105" s="435">
        <v>2338</v>
      </c>
      <c r="G105" s="403"/>
      <c r="H105" s="15"/>
      <c r="I105" s="433"/>
      <c r="J105" s="433"/>
      <c r="K105" s="433"/>
      <c r="L105" s="433"/>
      <c r="M105" s="433"/>
      <c r="N105" s="433"/>
    </row>
    <row r="106" spans="1:14" ht="18" customHeight="1">
      <c r="A106" s="451"/>
      <c r="B106" s="452"/>
      <c r="C106" s="402" t="s">
        <v>276</v>
      </c>
      <c r="D106" s="435">
        <v>1391</v>
      </c>
      <c r="E106" s="408"/>
      <c r="F106" s="435">
        <v>1391</v>
      </c>
      <c r="G106" s="403"/>
      <c r="H106" s="15"/>
      <c r="I106" s="433"/>
      <c r="J106" s="433"/>
      <c r="K106" s="433"/>
      <c r="L106" s="433"/>
      <c r="M106" s="433"/>
      <c r="N106" s="433"/>
    </row>
    <row r="107" spans="1:14" ht="18" customHeight="1">
      <c r="A107" s="451"/>
      <c r="B107" s="452"/>
      <c r="C107" s="402" t="s">
        <v>277</v>
      </c>
      <c r="D107" s="435">
        <v>42687</v>
      </c>
      <c r="E107" s="408"/>
      <c r="F107" s="435">
        <v>42687</v>
      </c>
      <c r="G107" s="403"/>
      <c r="H107" s="15"/>
      <c r="I107" s="433"/>
      <c r="J107" s="433"/>
      <c r="K107" s="433"/>
      <c r="L107" s="433"/>
      <c r="M107" s="433"/>
      <c r="N107" s="433"/>
    </row>
    <row r="108" spans="1:14" ht="18" customHeight="1">
      <c r="A108" s="451"/>
      <c r="B108" s="452"/>
      <c r="C108" s="429" t="s">
        <v>260</v>
      </c>
      <c r="D108" s="435">
        <v>74</v>
      </c>
      <c r="E108" s="408"/>
      <c r="F108" s="435">
        <f>74+122436.93</f>
        <v>122510.93</v>
      </c>
      <c r="G108" s="403"/>
      <c r="H108" s="15"/>
      <c r="I108" s="433"/>
      <c r="J108" s="433"/>
      <c r="K108" s="433"/>
      <c r="L108" s="433"/>
      <c r="M108" s="433"/>
      <c r="N108" s="433"/>
    </row>
    <row r="109" spans="1:14" ht="18" customHeight="1">
      <c r="A109" s="451"/>
      <c r="B109" s="452"/>
      <c r="C109" s="402" t="s">
        <v>278</v>
      </c>
      <c r="D109" s="435">
        <v>746</v>
      </c>
      <c r="E109" s="408"/>
      <c r="F109" s="435">
        <v>746</v>
      </c>
      <c r="G109" s="403"/>
      <c r="H109" s="15"/>
      <c r="I109" s="433"/>
      <c r="J109" s="433"/>
      <c r="K109" s="433"/>
      <c r="L109" s="433"/>
      <c r="M109" s="433"/>
      <c r="N109" s="433"/>
    </row>
    <row r="110" spans="1:14" ht="18" customHeight="1">
      <c r="A110" s="451"/>
      <c r="B110" s="452"/>
      <c r="C110" s="402" t="s">
        <v>255</v>
      </c>
      <c r="D110" s="435">
        <v>6589</v>
      </c>
      <c r="E110" s="408"/>
      <c r="F110" s="435">
        <v>6589</v>
      </c>
      <c r="G110" s="403"/>
      <c r="H110" s="15"/>
      <c r="I110" s="433"/>
      <c r="J110" s="433"/>
      <c r="K110" s="433"/>
      <c r="L110" s="433"/>
      <c r="M110" s="433"/>
      <c r="N110" s="433"/>
    </row>
    <row r="111" spans="1:14" ht="18" customHeight="1">
      <c r="A111" s="451"/>
      <c r="B111" s="452"/>
      <c r="C111" s="366" t="s">
        <v>279</v>
      </c>
      <c r="D111" s="462">
        <v>1265</v>
      </c>
      <c r="E111" s="365"/>
      <c r="F111" s="462">
        <v>1265</v>
      </c>
      <c r="G111" s="463"/>
      <c r="H111" s="15"/>
      <c r="I111" s="433"/>
      <c r="J111" s="433"/>
      <c r="K111" s="433"/>
      <c r="L111" s="433"/>
      <c r="M111" s="433"/>
      <c r="N111" s="433"/>
    </row>
    <row r="112" spans="1:14" ht="18" customHeight="1">
      <c r="A112" s="451"/>
      <c r="B112" s="452"/>
      <c r="C112" s="366" t="s">
        <v>280</v>
      </c>
      <c r="D112" s="462">
        <v>549</v>
      </c>
      <c r="E112" s="365"/>
      <c r="F112" s="462">
        <v>549</v>
      </c>
      <c r="G112" s="463"/>
      <c r="H112" s="15"/>
      <c r="I112" s="433"/>
      <c r="J112" s="433"/>
      <c r="K112" s="433"/>
      <c r="L112" s="433"/>
      <c r="M112" s="433"/>
      <c r="N112" s="433"/>
    </row>
    <row r="113" spans="1:14" ht="18" customHeight="1">
      <c r="A113" s="451"/>
      <c r="B113" s="452"/>
      <c r="C113" s="402" t="s">
        <v>281</v>
      </c>
      <c r="D113" s="435">
        <v>6549</v>
      </c>
      <c r="E113" s="408"/>
      <c r="F113" s="435">
        <v>6549</v>
      </c>
      <c r="G113" s="403"/>
      <c r="H113" s="15"/>
      <c r="I113" s="433"/>
      <c r="J113" s="433"/>
      <c r="K113" s="433"/>
      <c r="L113" s="433"/>
      <c r="M113" s="433"/>
      <c r="N113" s="433"/>
    </row>
    <row r="114" spans="1:14" ht="18" customHeight="1">
      <c r="A114" s="451"/>
      <c r="B114" s="452"/>
      <c r="C114" s="402" t="s">
        <v>282</v>
      </c>
      <c r="D114" s="435">
        <v>503</v>
      </c>
      <c r="E114" s="408"/>
      <c r="F114" s="435">
        <v>503</v>
      </c>
      <c r="G114" s="403"/>
      <c r="H114" s="15"/>
      <c r="I114" s="433"/>
      <c r="J114" s="433"/>
      <c r="K114" s="433"/>
      <c r="L114" s="433"/>
      <c r="M114" s="433"/>
      <c r="N114" s="433"/>
    </row>
    <row r="115" spans="1:14" ht="18" customHeight="1">
      <c r="A115" s="451"/>
      <c r="B115" s="452"/>
      <c r="C115" s="402" t="s">
        <v>283</v>
      </c>
      <c r="D115" s="435">
        <v>700</v>
      </c>
      <c r="E115" s="408"/>
      <c r="F115" s="435">
        <v>700</v>
      </c>
      <c r="G115" s="403"/>
      <c r="H115" s="15"/>
      <c r="I115" s="433"/>
      <c r="J115" s="433"/>
      <c r="K115" s="433"/>
      <c r="L115" s="433"/>
      <c r="M115" s="433"/>
      <c r="N115" s="433"/>
    </row>
    <row r="116" spans="1:14" ht="18" customHeight="1">
      <c r="A116" s="451"/>
      <c r="B116" s="366" t="s">
        <v>268</v>
      </c>
      <c r="C116" s="402"/>
      <c r="D116" s="435">
        <f>SUM(D117:D133)</f>
        <v>451975</v>
      </c>
      <c r="E116" s="408"/>
      <c r="F116" s="435">
        <f>SUM(F117:F133)</f>
        <v>451975</v>
      </c>
      <c r="G116" s="403"/>
      <c r="H116" s="15"/>
      <c r="I116" s="433"/>
      <c r="J116" s="433"/>
      <c r="K116" s="433"/>
      <c r="L116" s="433"/>
      <c r="M116" s="433"/>
      <c r="N116" s="433"/>
    </row>
    <row r="117" spans="1:14" ht="18" customHeight="1">
      <c r="A117" s="451"/>
      <c r="B117" s="452"/>
      <c r="C117" s="402" t="s">
        <v>270</v>
      </c>
      <c r="D117" s="435">
        <v>4858</v>
      </c>
      <c r="E117" s="408"/>
      <c r="F117" s="435">
        <v>4858</v>
      </c>
      <c r="G117" s="403"/>
      <c r="H117" s="15"/>
      <c r="I117" s="433"/>
      <c r="J117" s="433"/>
      <c r="K117" s="433"/>
      <c r="L117" s="433"/>
      <c r="M117" s="433"/>
      <c r="N117" s="433"/>
    </row>
    <row r="118" spans="1:14" ht="18" customHeight="1">
      <c r="A118" s="451"/>
      <c r="B118" s="452"/>
      <c r="C118" s="402" t="s">
        <v>271</v>
      </c>
      <c r="D118" s="435">
        <v>318240</v>
      </c>
      <c r="E118" s="408"/>
      <c r="F118" s="435">
        <v>318240</v>
      </c>
      <c r="G118" s="403"/>
      <c r="H118" s="15"/>
      <c r="I118" s="433"/>
      <c r="J118" s="433"/>
      <c r="K118" s="433"/>
      <c r="L118" s="433"/>
      <c r="M118" s="433"/>
      <c r="N118" s="433"/>
    </row>
    <row r="119" spans="1:14" ht="18" customHeight="1">
      <c r="A119" s="451"/>
      <c r="B119" s="452"/>
      <c r="C119" s="402" t="s">
        <v>272</v>
      </c>
      <c r="D119" s="435">
        <v>37000</v>
      </c>
      <c r="E119" s="408"/>
      <c r="F119" s="435">
        <v>37000</v>
      </c>
      <c r="G119" s="403"/>
      <c r="H119" s="15"/>
      <c r="I119" s="433"/>
      <c r="J119" s="433"/>
      <c r="K119" s="433"/>
      <c r="L119" s="433"/>
      <c r="M119" s="433"/>
      <c r="N119" s="433"/>
    </row>
    <row r="120" spans="1:14" ht="18" customHeight="1">
      <c r="A120" s="451"/>
      <c r="B120" s="452"/>
      <c r="C120" s="402" t="s">
        <v>273</v>
      </c>
      <c r="D120" s="435">
        <v>8500</v>
      </c>
      <c r="E120" s="408"/>
      <c r="F120" s="435">
        <v>8500</v>
      </c>
      <c r="G120" s="403"/>
      <c r="H120" s="15"/>
      <c r="I120" s="433"/>
      <c r="J120" s="433"/>
      <c r="K120" s="433"/>
      <c r="L120" s="433"/>
      <c r="M120" s="433"/>
      <c r="N120" s="433"/>
    </row>
    <row r="121" spans="1:14" ht="18" customHeight="1">
      <c r="A121" s="451"/>
      <c r="B121" s="452"/>
      <c r="C121" s="402" t="s">
        <v>274</v>
      </c>
      <c r="D121" s="435">
        <v>3600</v>
      </c>
      <c r="E121" s="408"/>
      <c r="F121" s="435">
        <v>3600</v>
      </c>
      <c r="G121" s="403"/>
      <c r="H121" s="15"/>
      <c r="I121" s="433"/>
      <c r="J121" s="433"/>
      <c r="K121" s="433"/>
      <c r="L121" s="433"/>
      <c r="M121" s="433"/>
      <c r="N121" s="433"/>
    </row>
    <row r="122" spans="1:14" ht="18" customHeight="1">
      <c r="A122" s="451"/>
      <c r="B122" s="452"/>
      <c r="C122" s="402" t="s">
        <v>275</v>
      </c>
      <c r="D122" s="435">
        <v>4000</v>
      </c>
      <c r="E122" s="408"/>
      <c r="F122" s="435">
        <v>4000</v>
      </c>
      <c r="G122" s="403"/>
      <c r="H122" s="15"/>
      <c r="I122" s="433"/>
      <c r="J122" s="433"/>
      <c r="K122" s="433"/>
      <c r="L122" s="433"/>
      <c r="M122" s="433"/>
      <c r="N122" s="433"/>
    </row>
    <row r="123" spans="1:14" ht="18" customHeight="1">
      <c r="A123" s="451"/>
      <c r="B123" s="452"/>
      <c r="C123" s="402" t="s">
        <v>276</v>
      </c>
      <c r="D123" s="435">
        <v>4550</v>
      </c>
      <c r="E123" s="408"/>
      <c r="F123" s="435">
        <v>4550</v>
      </c>
      <c r="G123" s="403"/>
      <c r="H123" s="15"/>
      <c r="I123" s="433"/>
      <c r="J123" s="433"/>
      <c r="K123" s="433"/>
      <c r="L123" s="433"/>
      <c r="M123" s="433"/>
      <c r="N123" s="433"/>
    </row>
    <row r="124" spans="1:14" ht="18" customHeight="1">
      <c r="A124" s="451"/>
      <c r="B124" s="452"/>
      <c r="C124" s="402" t="s">
        <v>277</v>
      </c>
      <c r="D124" s="435">
        <v>33205</v>
      </c>
      <c r="E124" s="408"/>
      <c r="F124" s="435">
        <v>33205</v>
      </c>
      <c r="G124" s="403"/>
      <c r="H124" s="15"/>
      <c r="I124" s="433"/>
      <c r="J124" s="433"/>
      <c r="K124" s="433"/>
      <c r="L124" s="433"/>
      <c r="M124" s="433"/>
      <c r="N124" s="433"/>
    </row>
    <row r="125" spans="1:14" ht="18" customHeight="1">
      <c r="A125" s="451"/>
      <c r="B125" s="452"/>
      <c r="C125" s="402" t="s">
        <v>260</v>
      </c>
      <c r="D125" s="435">
        <v>15754</v>
      </c>
      <c r="E125" s="408"/>
      <c r="F125" s="435">
        <v>15754</v>
      </c>
      <c r="G125" s="403"/>
      <c r="H125" s="15"/>
      <c r="I125" s="433"/>
      <c r="J125" s="433"/>
      <c r="K125" s="433"/>
      <c r="L125" s="433"/>
      <c r="M125" s="433"/>
      <c r="N125" s="433"/>
    </row>
    <row r="126" spans="1:14" ht="18" customHeight="1">
      <c r="A126" s="451"/>
      <c r="B126" s="452"/>
      <c r="C126" s="402" t="s">
        <v>278</v>
      </c>
      <c r="D126" s="435">
        <v>669</v>
      </c>
      <c r="E126" s="408"/>
      <c r="F126" s="435">
        <v>669</v>
      </c>
      <c r="G126" s="403"/>
      <c r="H126" s="15"/>
      <c r="I126" s="433"/>
      <c r="J126" s="433"/>
      <c r="K126" s="433"/>
      <c r="L126" s="433"/>
      <c r="M126" s="433"/>
      <c r="N126" s="433"/>
    </row>
    <row r="127" spans="1:14" ht="18" customHeight="1">
      <c r="A127" s="451"/>
      <c r="B127" s="452"/>
      <c r="C127" s="402" t="s">
        <v>255</v>
      </c>
      <c r="D127" s="435">
        <v>2650</v>
      </c>
      <c r="E127" s="408"/>
      <c r="F127" s="435">
        <v>2650</v>
      </c>
      <c r="G127" s="403"/>
      <c r="H127" s="15"/>
      <c r="I127" s="433"/>
      <c r="J127" s="433"/>
      <c r="K127" s="433"/>
      <c r="L127" s="433"/>
      <c r="M127" s="433"/>
      <c r="N127" s="433"/>
    </row>
    <row r="128" spans="1:14" ht="18" customHeight="1">
      <c r="A128" s="451"/>
      <c r="B128" s="452"/>
      <c r="C128" s="402" t="s">
        <v>279</v>
      </c>
      <c r="D128" s="435">
        <v>1540</v>
      </c>
      <c r="E128" s="408"/>
      <c r="F128" s="435">
        <v>1540</v>
      </c>
      <c r="G128" s="403"/>
      <c r="H128" s="15"/>
      <c r="I128" s="433"/>
      <c r="J128" s="433"/>
      <c r="K128" s="433"/>
      <c r="L128" s="433"/>
      <c r="M128" s="433"/>
      <c r="N128" s="433"/>
    </row>
    <row r="129" spans="1:14" ht="18" customHeight="1">
      <c r="A129" s="451"/>
      <c r="B129" s="452"/>
      <c r="C129" s="402" t="s">
        <v>280</v>
      </c>
      <c r="D129" s="435">
        <v>573</v>
      </c>
      <c r="E129" s="408"/>
      <c r="F129" s="435">
        <v>573</v>
      </c>
      <c r="G129" s="403"/>
      <c r="H129" s="15"/>
      <c r="I129" s="433"/>
      <c r="J129" s="433"/>
      <c r="K129" s="433"/>
      <c r="L129" s="433"/>
      <c r="M129" s="433"/>
      <c r="N129" s="433"/>
    </row>
    <row r="130" spans="1:14" ht="18" customHeight="1">
      <c r="A130" s="451"/>
      <c r="B130" s="452"/>
      <c r="C130" s="402" t="s">
        <v>284</v>
      </c>
      <c r="D130" s="435">
        <v>1788</v>
      </c>
      <c r="E130" s="408"/>
      <c r="F130" s="435">
        <v>1788</v>
      </c>
      <c r="G130" s="403"/>
      <c r="H130" s="15"/>
      <c r="I130" s="433"/>
      <c r="J130" s="433"/>
      <c r="K130" s="433"/>
      <c r="L130" s="433"/>
      <c r="M130" s="433"/>
      <c r="N130" s="433"/>
    </row>
    <row r="131" spans="1:14" ht="18" customHeight="1">
      <c r="A131" s="451"/>
      <c r="B131" s="452"/>
      <c r="C131" s="402" t="s">
        <v>281</v>
      </c>
      <c r="D131" s="435">
        <v>13770</v>
      </c>
      <c r="E131" s="408"/>
      <c r="F131" s="435">
        <v>13770</v>
      </c>
      <c r="G131" s="403"/>
      <c r="H131" s="15"/>
      <c r="I131" s="433"/>
      <c r="J131" s="433"/>
      <c r="K131" s="433"/>
      <c r="L131" s="433"/>
      <c r="M131" s="433"/>
      <c r="N131" s="433"/>
    </row>
    <row r="132" spans="1:14" ht="18" customHeight="1">
      <c r="A132" s="451"/>
      <c r="B132" s="452"/>
      <c r="C132" s="402" t="s">
        <v>282</v>
      </c>
      <c r="D132" s="435">
        <v>548</v>
      </c>
      <c r="E132" s="408"/>
      <c r="F132" s="435">
        <v>548</v>
      </c>
      <c r="G132" s="403"/>
      <c r="H132" s="15"/>
      <c r="I132" s="433"/>
      <c r="J132" s="433"/>
      <c r="K132" s="433"/>
      <c r="L132" s="433"/>
      <c r="M132" s="433"/>
      <c r="N132" s="433"/>
    </row>
    <row r="133" spans="1:14" ht="18" customHeight="1">
      <c r="A133" s="451"/>
      <c r="B133" s="452"/>
      <c r="C133" s="402" t="s">
        <v>283</v>
      </c>
      <c r="D133" s="435">
        <v>730</v>
      </c>
      <c r="E133" s="408"/>
      <c r="F133" s="435">
        <v>730</v>
      </c>
      <c r="G133" s="403"/>
      <c r="H133" s="15"/>
      <c r="I133" s="433"/>
      <c r="J133" s="433"/>
      <c r="K133" s="433"/>
      <c r="L133" s="433"/>
      <c r="M133" s="433"/>
      <c r="N133" s="433"/>
    </row>
    <row r="134" spans="1:14" ht="18" customHeight="1">
      <c r="A134" s="451"/>
      <c r="B134" s="366" t="s">
        <v>285</v>
      </c>
      <c r="C134" s="402" t="s">
        <v>255</v>
      </c>
      <c r="D134" s="435">
        <f>628+4457</f>
        <v>5085</v>
      </c>
      <c r="E134" s="408"/>
      <c r="F134" s="435">
        <f>628+4457</f>
        <v>5085</v>
      </c>
      <c r="G134" s="403"/>
      <c r="H134" s="15"/>
      <c r="I134" s="433"/>
      <c r="J134" s="433"/>
      <c r="K134" s="433"/>
      <c r="L134" s="433"/>
      <c r="M134" s="433"/>
      <c r="N134" s="433"/>
    </row>
    <row r="135" spans="1:14" ht="18" customHeight="1">
      <c r="A135" s="451"/>
      <c r="B135" s="366" t="s">
        <v>286</v>
      </c>
      <c r="C135" s="402"/>
      <c r="D135" s="435">
        <f>SUM(D136:D138)</f>
        <v>3755</v>
      </c>
      <c r="E135" s="408"/>
      <c r="F135" s="435">
        <f>SUM(F136:F138)</f>
        <v>3755</v>
      </c>
      <c r="G135" s="403"/>
      <c r="H135" s="15"/>
      <c r="I135" s="433"/>
      <c r="J135" s="433"/>
      <c r="K135" s="433"/>
      <c r="L135" s="433"/>
      <c r="M135" s="433"/>
      <c r="N135" s="433"/>
    </row>
    <row r="136" spans="1:14" ht="18" customHeight="1">
      <c r="A136" s="451"/>
      <c r="B136" s="452"/>
      <c r="C136" s="402" t="s">
        <v>275</v>
      </c>
      <c r="D136" s="435">
        <v>200</v>
      </c>
      <c r="E136" s="408"/>
      <c r="F136" s="435">
        <v>200</v>
      </c>
      <c r="G136" s="403"/>
      <c r="H136" s="15"/>
      <c r="I136" s="433"/>
      <c r="J136" s="433"/>
      <c r="K136" s="433"/>
      <c r="L136" s="433"/>
      <c r="M136" s="433"/>
      <c r="N136" s="433"/>
    </row>
    <row r="137" spans="1:14" ht="18" customHeight="1">
      <c r="A137" s="451"/>
      <c r="B137" s="452"/>
      <c r="C137" s="402" t="s">
        <v>280</v>
      </c>
      <c r="D137" s="435">
        <v>253</v>
      </c>
      <c r="E137" s="408"/>
      <c r="F137" s="435">
        <v>253</v>
      </c>
      <c r="G137" s="403"/>
      <c r="H137" s="15"/>
      <c r="I137" s="433"/>
      <c r="J137" s="433"/>
      <c r="K137" s="433"/>
      <c r="L137" s="433"/>
      <c r="M137" s="433"/>
      <c r="N137" s="433"/>
    </row>
    <row r="138" spans="1:14" ht="18" customHeight="1">
      <c r="A138" s="451"/>
      <c r="B138" s="452"/>
      <c r="C138" s="402" t="s">
        <v>283</v>
      </c>
      <c r="D138" s="435">
        <f>1022+2280</f>
        <v>3302</v>
      </c>
      <c r="E138" s="408"/>
      <c r="F138" s="435">
        <f>1022+2280</f>
        <v>3302</v>
      </c>
      <c r="G138" s="403"/>
      <c r="H138" s="15"/>
      <c r="I138" s="433"/>
      <c r="J138" s="433"/>
      <c r="K138" s="433"/>
      <c r="L138" s="433"/>
      <c r="M138" s="433"/>
      <c r="N138" s="433"/>
    </row>
    <row r="139" spans="1:14" ht="18" customHeight="1">
      <c r="A139" s="451"/>
      <c r="B139" s="366" t="s">
        <v>287</v>
      </c>
      <c r="C139" s="402"/>
      <c r="D139" s="435">
        <f>SUM(D140:D151)</f>
        <v>57941</v>
      </c>
      <c r="E139" s="408"/>
      <c r="F139" s="435">
        <f>SUM(F140:F151)</f>
        <v>57941</v>
      </c>
      <c r="G139" s="403"/>
      <c r="H139" s="15"/>
      <c r="I139" s="433"/>
      <c r="J139" s="433"/>
      <c r="K139" s="433"/>
      <c r="L139" s="433"/>
      <c r="M139" s="433"/>
      <c r="N139" s="433"/>
    </row>
    <row r="140" spans="1:14" ht="18" customHeight="1">
      <c r="A140" s="451"/>
      <c r="B140" s="452"/>
      <c r="C140" s="402" t="s">
        <v>270</v>
      </c>
      <c r="D140" s="435">
        <v>596</v>
      </c>
      <c r="E140" s="408"/>
      <c r="F140" s="435">
        <v>596</v>
      </c>
      <c r="G140" s="403"/>
      <c r="H140" s="15"/>
      <c r="I140" s="433"/>
      <c r="J140" s="433"/>
      <c r="K140" s="433"/>
      <c r="L140" s="433"/>
      <c r="M140" s="433"/>
      <c r="N140" s="433"/>
    </row>
    <row r="141" spans="1:14" ht="18" customHeight="1">
      <c r="A141" s="451"/>
      <c r="B141" s="452"/>
      <c r="C141" s="402" t="s">
        <v>271</v>
      </c>
      <c r="D141" s="435">
        <v>13486</v>
      </c>
      <c r="E141" s="408"/>
      <c r="F141" s="435">
        <v>13486</v>
      </c>
      <c r="G141" s="403"/>
      <c r="H141" s="15"/>
      <c r="I141" s="433"/>
      <c r="J141" s="433"/>
      <c r="K141" s="433"/>
      <c r="L141" s="433"/>
      <c r="M141" s="433"/>
      <c r="N141" s="433"/>
    </row>
    <row r="142" spans="1:14" ht="18" customHeight="1">
      <c r="A142" s="451"/>
      <c r="B142" s="452"/>
      <c r="C142" s="402" t="s">
        <v>272</v>
      </c>
      <c r="D142" s="435">
        <v>2047</v>
      </c>
      <c r="E142" s="408"/>
      <c r="F142" s="435">
        <v>2047</v>
      </c>
      <c r="G142" s="403"/>
      <c r="H142" s="15"/>
      <c r="I142" s="433"/>
      <c r="J142" s="433"/>
      <c r="K142" s="433"/>
      <c r="L142" s="433"/>
      <c r="M142" s="433"/>
      <c r="N142" s="433"/>
    </row>
    <row r="143" spans="1:14" ht="18" customHeight="1">
      <c r="A143" s="451"/>
      <c r="B143" s="452"/>
      <c r="C143" s="402" t="s">
        <v>273</v>
      </c>
      <c r="D143" s="435">
        <v>1033</v>
      </c>
      <c r="E143" s="408"/>
      <c r="F143" s="435">
        <v>1033</v>
      </c>
      <c r="G143" s="403"/>
      <c r="H143" s="15"/>
      <c r="I143" s="433"/>
      <c r="J143" s="433"/>
      <c r="K143" s="433"/>
      <c r="L143" s="433"/>
      <c r="M143" s="433"/>
      <c r="N143" s="433"/>
    </row>
    <row r="144" spans="1:14" ht="18" customHeight="1">
      <c r="A144" s="451"/>
      <c r="B144" s="452"/>
      <c r="C144" s="402" t="s">
        <v>275</v>
      </c>
      <c r="D144" s="435">
        <v>998</v>
      </c>
      <c r="E144" s="408"/>
      <c r="F144" s="435">
        <v>998</v>
      </c>
      <c r="G144" s="403"/>
      <c r="H144" s="15"/>
      <c r="I144" s="433"/>
      <c r="J144" s="433"/>
      <c r="K144" s="433"/>
      <c r="L144" s="433"/>
      <c r="M144" s="433"/>
      <c r="N144" s="433"/>
    </row>
    <row r="145" spans="1:14" ht="18" customHeight="1">
      <c r="A145" s="451"/>
      <c r="B145" s="452"/>
      <c r="C145" s="402" t="s">
        <v>288</v>
      </c>
      <c r="D145" s="435">
        <v>26602</v>
      </c>
      <c r="E145" s="408"/>
      <c r="F145" s="435">
        <v>26602</v>
      </c>
      <c r="G145" s="403"/>
      <c r="H145" s="15"/>
      <c r="I145" s="433"/>
      <c r="J145" s="433"/>
      <c r="K145" s="433"/>
      <c r="L145" s="433"/>
      <c r="M145" s="433"/>
      <c r="N145" s="433"/>
    </row>
    <row r="146" spans="1:14" ht="18" customHeight="1">
      <c r="A146" s="451"/>
      <c r="B146" s="452"/>
      <c r="C146" s="402" t="s">
        <v>277</v>
      </c>
      <c r="D146" s="435">
        <v>6960</v>
      </c>
      <c r="E146" s="408"/>
      <c r="F146" s="435">
        <v>6960</v>
      </c>
      <c r="G146" s="403"/>
      <c r="H146" s="15"/>
      <c r="I146" s="433"/>
      <c r="J146" s="433"/>
      <c r="K146" s="433"/>
      <c r="L146" s="433"/>
      <c r="M146" s="433"/>
      <c r="N146" s="433"/>
    </row>
    <row r="147" spans="1:14" ht="18" customHeight="1">
      <c r="A147" s="451"/>
      <c r="B147" s="452"/>
      <c r="C147" s="402" t="s">
        <v>260</v>
      </c>
      <c r="D147" s="435">
        <v>2512</v>
      </c>
      <c r="E147" s="408"/>
      <c r="F147" s="435">
        <v>2512</v>
      </c>
      <c r="G147" s="403"/>
      <c r="H147" s="15"/>
      <c r="I147" s="433"/>
      <c r="J147" s="433"/>
      <c r="K147" s="433"/>
      <c r="L147" s="433"/>
      <c r="M147" s="433"/>
      <c r="N147" s="433"/>
    </row>
    <row r="148" spans="1:14" ht="18" customHeight="1">
      <c r="A148" s="451"/>
      <c r="B148" s="452"/>
      <c r="C148" s="366" t="s">
        <v>278</v>
      </c>
      <c r="D148" s="462">
        <v>92</v>
      </c>
      <c r="E148" s="365"/>
      <c r="F148" s="462">
        <v>92</v>
      </c>
      <c r="G148" s="463"/>
      <c r="H148" s="15"/>
      <c r="I148" s="433"/>
      <c r="J148" s="433"/>
      <c r="K148" s="433"/>
      <c r="L148" s="433"/>
      <c r="M148" s="433"/>
      <c r="N148" s="433"/>
    </row>
    <row r="149" spans="1:14" ht="18" customHeight="1">
      <c r="A149" s="451"/>
      <c r="B149" s="452"/>
      <c r="C149" s="366" t="s">
        <v>255</v>
      </c>
      <c r="D149" s="462">
        <v>2624</v>
      </c>
      <c r="E149" s="365"/>
      <c r="F149" s="462">
        <v>2624</v>
      </c>
      <c r="G149" s="463"/>
      <c r="H149" s="15"/>
      <c r="I149" s="433"/>
      <c r="J149" s="433"/>
      <c r="K149" s="433"/>
      <c r="L149" s="433"/>
      <c r="M149" s="433"/>
      <c r="N149" s="433"/>
    </row>
    <row r="150" spans="1:14" ht="18" customHeight="1">
      <c r="A150" s="451"/>
      <c r="B150" s="452"/>
      <c r="C150" s="402" t="s">
        <v>281</v>
      </c>
      <c r="D150" s="435">
        <v>550</v>
      </c>
      <c r="E150" s="408"/>
      <c r="F150" s="435">
        <v>550</v>
      </c>
      <c r="G150" s="403"/>
      <c r="H150" s="15"/>
      <c r="I150" s="433"/>
      <c r="J150" s="433"/>
      <c r="K150" s="433"/>
      <c r="L150" s="433"/>
      <c r="M150" s="433"/>
      <c r="N150" s="433"/>
    </row>
    <row r="151" spans="1:14" ht="18" customHeight="1">
      <c r="A151" s="451"/>
      <c r="B151" s="452"/>
      <c r="C151" s="402" t="s">
        <v>282</v>
      </c>
      <c r="D151" s="435">
        <v>441</v>
      </c>
      <c r="E151" s="408"/>
      <c r="F151" s="435">
        <v>441</v>
      </c>
      <c r="G151" s="403"/>
      <c r="H151" s="15"/>
      <c r="I151" s="433"/>
      <c r="J151" s="433"/>
      <c r="K151" s="433"/>
      <c r="L151" s="433"/>
      <c r="M151" s="433"/>
      <c r="N151" s="433"/>
    </row>
    <row r="152" spans="1:14" ht="18" customHeight="1">
      <c r="A152" s="451"/>
      <c r="B152" s="366" t="s">
        <v>289</v>
      </c>
      <c r="C152" s="402"/>
      <c r="D152" s="435">
        <f>SUM(D153:D156)</f>
        <v>21063</v>
      </c>
      <c r="E152" s="408"/>
      <c r="F152" s="435">
        <f>SUM(F153:F156)</f>
        <v>21063</v>
      </c>
      <c r="G152" s="403"/>
      <c r="H152" s="15"/>
      <c r="I152" s="433"/>
      <c r="J152" s="433"/>
      <c r="K152" s="433"/>
      <c r="L152" s="433"/>
      <c r="M152" s="433"/>
      <c r="N152" s="433"/>
    </row>
    <row r="153" spans="1:14" ht="18" customHeight="1">
      <c r="A153" s="451"/>
      <c r="B153" s="452"/>
      <c r="C153" s="402" t="s">
        <v>271</v>
      </c>
      <c r="D153" s="435">
        <v>16303</v>
      </c>
      <c r="E153" s="408"/>
      <c r="F153" s="435">
        <v>16303</v>
      </c>
      <c r="G153" s="403"/>
      <c r="H153" s="15"/>
      <c r="I153" s="433"/>
      <c r="J153" s="433"/>
      <c r="K153" s="433"/>
      <c r="L153" s="433"/>
      <c r="M153" s="433"/>
      <c r="N153" s="433"/>
    </row>
    <row r="154" spans="1:14" ht="18" customHeight="1">
      <c r="A154" s="451"/>
      <c r="B154" s="452"/>
      <c r="C154" s="402" t="s">
        <v>272</v>
      </c>
      <c r="D154" s="435">
        <v>3989</v>
      </c>
      <c r="E154" s="408"/>
      <c r="F154" s="435">
        <v>3989</v>
      </c>
      <c r="G154" s="403"/>
      <c r="H154" s="15"/>
      <c r="I154" s="433"/>
      <c r="J154" s="433"/>
      <c r="K154" s="433"/>
      <c r="L154" s="433"/>
      <c r="M154" s="433"/>
      <c r="N154" s="433"/>
    </row>
    <row r="155" spans="1:14" ht="18" customHeight="1">
      <c r="A155" s="451"/>
      <c r="B155" s="452"/>
      <c r="C155" s="402" t="s">
        <v>273</v>
      </c>
      <c r="D155" s="435">
        <v>571</v>
      </c>
      <c r="E155" s="408"/>
      <c r="F155" s="435">
        <v>571</v>
      </c>
      <c r="G155" s="403"/>
      <c r="H155" s="15"/>
      <c r="I155" s="433"/>
      <c r="J155" s="433"/>
      <c r="K155" s="433"/>
      <c r="L155" s="433"/>
      <c r="M155" s="433"/>
      <c r="N155" s="433"/>
    </row>
    <row r="156" spans="1:14" ht="18" customHeight="1">
      <c r="A156" s="451"/>
      <c r="B156" s="452"/>
      <c r="C156" s="453" t="s">
        <v>276</v>
      </c>
      <c r="D156" s="464">
        <v>200</v>
      </c>
      <c r="E156" s="408"/>
      <c r="F156" s="435">
        <v>200</v>
      </c>
      <c r="G156" s="403"/>
      <c r="H156" s="15"/>
      <c r="I156" s="433"/>
      <c r="J156" s="433"/>
      <c r="K156" s="433"/>
      <c r="L156" s="433"/>
      <c r="M156" s="433"/>
      <c r="N156" s="433"/>
    </row>
    <row r="157" spans="1:14" s="467" customFormat="1" ht="18" customHeight="1">
      <c r="A157" s="71" t="s">
        <v>299</v>
      </c>
      <c r="B157" s="71" t="s">
        <v>300</v>
      </c>
      <c r="C157" s="71" t="s">
        <v>255</v>
      </c>
      <c r="D157" s="465"/>
      <c r="E157" s="125"/>
      <c r="F157" s="420">
        <v>20000</v>
      </c>
      <c r="G157" s="466"/>
      <c r="H157" s="19"/>
      <c r="I157" s="411"/>
      <c r="J157" s="411"/>
      <c r="K157" s="411"/>
      <c r="L157" s="411"/>
      <c r="M157" s="411"/>
      <c r="N157" s="411"/>
    </row>
    <row r="158" spans="1:8" ht="18" customHeight="1">
      <c r="A158" s="71" t="s">
        <v>252</v>
      </c>
      <c r="B158" s="73"/>
      <c r="C158" s="71"/>
      <c r="D158" s="78">
        <f>D159+D160</f>
        <v>23100</v>
      </c>
      <c r="E158" s="78">
        <f>SUM(E161:E163)</f>
        <v>0</v>
      </c>
      <c r="F158" s="78">
        <f>F159+F160</f>
        <v>3100</v>
      </c>
      <c r="G158" s="78">
        <f>SUM(G161:G163)</f>
        <v>0</v>
      </c>
      <c r="H158" s="15"/>
    </row>
    <row r="159" spans="1:14" ht="18" customHeight="1">
      <c r="A159" s="451"/>
      <c r="B159" s="428" t="s">
        <v>297</v>
      </c>
      <c r="C159" s="402" t="s">
        <v>298</v>
      </c>
      <c r="D159" s="409">
        <v>20000</v>
      </c>
      <c r="E159" s="409"/>
      <c r="F159" s="409"/>
      <c r="G159" s="409"/>
      <c r="H159" s="15"/>
      <c r="I159" s="433"/>
      <c r="J159" s="433"/>
      <c r="K159" s="433"/>
      <c r="L159" s="433"/>
      <c r="M159" s="433"/>
      <c r="N159" s="433"/>
    </row>
    <row r="160" spans="1:14" ht="18" customHeight="1">
      <c r="A160" s="451"/>
      <c r="B160" s="366" t="s">
        <v>253</v>
      </c>
      <c r="C160" s="402"/>
      <c r="D160" s="409">
        <f>SUM(D161:D163)</f>
        <v>3100</v>
      </c>
      <c r="E160" s="409"/>
      <c r="F160" s="409">
        <f>SUM(F161:F163)</f>
        <v>3100</v>
      </c>
      <c r="G160" s="409"/>
      <c r="H160" s="15"/>
      <c r="I160" s="433"/>
      <c r="J160" s="433"/>
      <c r="K160" s="433"/>
      <c r="L160" s="433"/>
      <c r="M160" s="433"/>
      <c r="N160" s="433"/>
    </row>
    <row r="161" spans="1:8" ht="18" customHeight="1">
      <c r="A161" s="404"/>
      <c r="B161" s="72"/>
      <c r="C161" s="402" t="s">
        <v>254</v>
      </c>
      <c r="D161" s="407"/>
      <c r="E161" s="408"/>
      <c r="F161" s="409">
        <v>2800</v>
      </c>
      <c r="G161" s="403"/>
      <c r="H161" s="15"/>
    </row>
    <row r="162" spans="1:8" ht="18" customHeight="1">
      <c r="A162" s="404"/>
      <c r="B162" s="367"/>
      <c r="C162" s="402" t="s">
        <v>255</v>
      </c>
      <c r="D162" s="409">
        <v>3100</v>
      </c>
      <c r="E162" s="408"/>
      <c r="F162" s="409"/>
      <c r="G162" s="403"/>
      <c r="H162" s="15"/>
    </row>
    <row r="163" spans="1:8" ht="18" customHeight="1">
      <c r="A163" s="404"/>
      <c r="B163" s="367"/>
      <c r="C163" s="436" t="s">
        <v>256</v>
      </c>
      <c r="D163" s="409"/>
      <c r="E163" s="409"/>
      <c r="F163" s="409">
        <v>300</v>
      </c>
      <c r="G163" s="403"/>
      <c r="H163" s="15"/>
    </row>
    <row r="164" spans="1:14" s="30" customFormat="1" ht="18" customHeight="1">
      <c r="A164" s="454" t="s">
        <v>290</v>
      </c>
      <c r="B164" s="71"/>
      <c r="C164" s="74"/>
      <c r="D164" s="78">
        <f>D165+D170</f>
        <v>11935</v>
      </c>
      <c r="E164" s="78"/>
      <c r="F164" s="78">
        <f>F165+F170</f>
        <v>11935</v>
      </c>
      <c r="G164" s="78"/>
      <c r="H164" s="22"/>
      <c r="I164" s="414"/>
      <c r="J164" s="414"/>
      <c r="K164" s="414"/>
      <c r="L164" s="414"/>
      <c r="M164" s="414"/>
      <c r="N164" s="414"/>
    </row>
    <row r="165" spans="1:14" s="30" customFormat="1" ht="18" customHeight="1">
      <c r="A165" s="404"/>
      <c r="B165" s="452" t="s">
        <v>291</v>
      </c>
      <c r="C165" s="453"/>
      <c r="D165" s="409">
        <f>SUM(D166:D169)</f>
        <v>11801</v>
      </c>
      <c r="E165" s="409"/>
      <c r="F165" s="409">
        <f>SUM(F166:F169)</f>
        <v>11801</v>
      </c>
      <c r="G165" s="409"/>
      <c r="H165" s="22"/>
      <c r="I165" s="414"/>
      <c r="J165" s="414"/>
      <c r="K165" s="414"/>
      <c r="L165" s="414"/>
      <c r="M165" s="414"/>
      <c r="N165" s="414"/>
    </row>
    <row r="166" spans="1:14" s="30" customFormat="1" ht="18" customHeight="1">
      <c r="A166" s="404"/>
      <c r="B166" s="452"/>
      <c r="C166" s="436" t="s">
        <v>271</v>
      </c>
      <c r="D166" s="409">
        <v>8896</v>
      </c>
      <c r="E166" s="409"/>
      <c r="F166" s="409">
        <v>8896</v>
      </c>
      <c r="G166" s="409"/>
      <c r="H166" s="22"/>
      <c r="I166" s="414"/>
      <c r="J166" s="414"/>
      <c r="K166" s="414"/>
      <c r="L166" s="414"/>
      <c r="M166" s="414"/>
      <c r="N166" s="414"/>
    </row>
    <row r="167" spans="1:14" s="30" customFormat="1" ht="18" customHeight="1">
      <c r="A167" s="404"/>
      <c r="B167" s="452"/>
      <c r="C167" s="436" t="s">
        <v>272</v>
      </c>
      <c r="D167" s="409">
        <v>1608</v>
      </c>
      <c r="E167" s="409"/>
      <c r="F167" s="409">
        <v>1608</v>
      </c>
      <c r="G167" s="409"/>
      <c r="H167" s="22"/>
      <c r="I167" s="414"/>
      <c r="J167" s="414"/>
      <c r="K167" s="414"/>
      <c r="L167" s="414"/>
      <c r="M167" s="414"/>
      <c r="N167" s="414"/>
    </row>
    <row r="168" spans="1:14" s="30" customFormat="1" ht="18" customHeight="1">
      <c r="A168" s="404"/>
      <c r="B168" s="452"/>
      <c r="C168" s="436" t="s">
        <v>273</v>
      </c>
      <c r="D168" s="409">
        <v>242</v>
      </c>
      <c r="E168" s="409"/>
      <c r="F168" s="409">
        <v>242</v>
      </c>
      <c r="G168" s="409"/>
      <c r="H168" s="22"/>
      <c r="I168" s="414"/>
      <c r="J168" s="414"/>
      <c r="K168" s="414"/>
      <c r="L168" s="414"/>
      <c r="M168" s="414"/>
      <c r="N168" s="414"/>
    </row>
    <row r="169" spans="1:14" s="30" customFormat="1" ht="18" customHeight="1">
      <c r="A169" s="404"/>
      <c r="B169" s="452"/>
      <c r="C169" s="436" t="s">
        <v>277</v>
      </c>
      <c r="D169" s="409">
        <v>1055</v>
      </c>
      <c r="E169" s="409"/>
      <c r="F169" s="409">
        <v>1055</v>
      </c>
      <c r="G169" s="409"/>
      <c r="H169" s="22"/>
      <c r="I169" s="414"/>
      <c r="J169" s="414"/>
      <c r="K169" s="414"/>
      <c r="L169" s="414"/>
      <c r="M169" s="414"/>
      <c r="N169" s="414"/>
    </row>
    <row r="170" spans="1:14" s="30" customFormat="1" ht="18" customHeight="1">
      <c r="A170" s="404"/>
      <c r="B170" s="366" t="s">
        <v>292</v>
      </c>
      <c r="C170" s="436" t="s">
        <v>283</v>
      </c>
      <c r="D170" s="409">
        <v>134</v>
      </c>
      <c r="E170" s="409"/>
      <c r="F170" s="409">
        <v>134</v>
      </c>
      <c r="G170" s="409"/>
      <c r="H170" s="22"/>
      <c r="I170" s="414"/>
      <c r="J170" s="414"/>
      <c r="K170" s="414"/>
      <c r="L170" s="414"/>
      <c r="M170" s="414"/>
      <c r="N170" s="414"/>
    </row>
    <row r="171" spans="1:14" s="30" customFormat="1" ht="18" customHeight="1">
      <c r="A171" s="71" t="s">
        <v>263</v>
      </c>
      <c r="B171" s="71" t="s">
        <v>264</v>
      </c>
      <c r="C171" s="71" t="s">
        <v>219</v>
      </c>
      <c r="D171" s="78"/>
      <c r="E171" s="78"/>
      <c r="F171" s="78">
        <v>40000</v>
      </c>
      <c r="G171" s="409"/>
      <c r="H171" s="22"/>
      <c r="I171" s="414"/>
      <c r="J171" s="414"/>
      <c r="K171" s="414"/>
      <c r="L171" s="414"/>
      <c r="M171" s="414"/>
      <c r="N171" s="414"/>
    </row>
    <row r="172" spans="1:14" s="30" customFormat="1" ht="18" customHeight="1">
      <c r="A172" s="96" t="s">
        <v>9</v>
      </c>
      <c r="B172" s="406"/>
      <c r="C172" s="98"/>
      <c r="D172" s="29">
        <f>D90+D91+D94+D95+D98+D157+D158+D164+D171</f>
        <v>1013660</v>
      </c>
      <c r="E172" s="29">
        <f>E90+E91+E94+E95+E98+E157+E158+E164+E171</f>
        <v>0</v>
      </c>
      <c r="F172" s="29">
        <f>F90+F91+F94+F95+F98+F157+F158+F164+F171</f>
        <v>7080890.41</v>
      </c>
      <c r="G172" s="29">
        <f>G90+G91+G94+G95+G98+G157+G158+G164+G171</f>
        <v>0</v>
      </c>
      <c r="H172" s="22"/>
      <c r="I172" s="417"/>
      <c r="J172" s="414"/>
      <c r="K172" s="414"/>
      <c r="L172" s="414"/>
      <c r="M172" s="414"/>
      <c r="N172" s="414"/>
    </row>
    <row r="173" spans="1:14" s="30" customFormat="1" ht="18" customHeight="1">
      <c r="A173" s="99"/>
      <c r="B173" s="100"/>
      <c r="C173" s="101"/>
      <c r="D173" s="24"/>
      <c r="E173" s="24"/>
      <c r="F173" s="24"/>
      <c r="G173" s="24"/>
      <c r="H173" s="22"/>
      <c r="I173" s="414"/>
      <c r="J173" s="414"/>
      <c r="K173" s="414"/>
      <c r="L173" s="414"/>
      <c r="M173" s="414"/>
      <c r="N173" s="414"/>
    </row>
    <row r="174" spans="1:14" s="30" customFormat="1" ht="18" customHeight="1">
      <c r="A174" s="99"/>
      <c r="B174" s="100"/>
      <c r="C174" s="101"/>
      <c r="D174" s="24"/>
      <c r="E174" s="24"/>
      <c r="F174" s="24"/>
      <c r="G174" s="24"/>
      <c r="H174" s="22"/>
      <c r="I174" s="414"/>
      <c r="J174" s="414"/>
      <c r="K174" s="414"/>
      <c r="L174" s="414"/>
      <c r="M174" s="414"/>
      <c r="N174" s="414"/>
    </row>
    <row r="175" spans="1:14" s="30" customFormat="1" ht="18" customHeight="1">
      <c r="A175" s="91" t="s">
        <v>10</v>
      </c>
      <c r="B175" s="79"/>
      <c r="C175" s="93"/>
      <c r="D175" s="16"/>
      <c r="E175" s="16"/>
      <c r="F175" s="16"/>
      <c r="G175" s="16"/>
      <c r="H175" s="22"/>
      <c r="I175" s="414"/>
      <c r="J175" s="414"/>
      <c r="K175" s="414"/>
      <c r="L175" s="414"/>
      <c r="M175" s="414"/>
      <c r="N175" s="414"/>
    </row>
    <row r="176" spans="1:14" s="30" customFormat="1" ht="18" customHeight="1">
      <c r="A176" s="91"/>
      <c r="B176" s="79"/>
      <c r="C176" s="93"/>
      <c r="D176" s="16"/>
      <c r="E176" s="16"/>
      <c r="F176" s="16"/>
      <c r="G176" s="16"/>
      <c r="H176" s="22"/>
      <c r="I176" s="414"/>
      <c r="J176" s="414"/>
      <c r="K176" s="414"/>
      <c r="L176" s="414"/>
      <c r="M176" s="414"/>
      <c r="N176" s="414"/>
    </row>
    <row r="177" spans="1:14" s="30" customFormat="1" ht="18" customHeight="1">
      <c r="A177" s="94" t="s">
        <v>197</v>
      </c>
      <c r="B177" s="92"/>
      <c r="C177" s="95"/>
      <c r="D177" s="17"/>
      <c r="E177" s="17"/>
      <c r="F177" s="17"/>
      <c r="G177" s="17"/>
      <c r="H177" s="22"/>
      <c r="I177" s="414"/>
      <c r="J177" s="414"/>
      <c r="K177" s="414"/>
      <c r="L177" s="414"/>
      <c r="M177" s="414"/>
      <c r="N177" s="414"/>
    </row>
    <row r="178" spans="1:14" s="30" customFormat="1" ht="18" customHeight="1">
      <c r="A178" s="94"/>
      <c r="B178" s="92"/>
      <c r="C178" s="95"/>
      <c r="D178" s="17"/>
      <c r="E178" s="17"/>
      <c r="F178" s="17"/>
      <c r="G178" s="17"/>
      <c r="H178" s="22"/>
      <c r="I178" s="414"/>
      <c r="J178" s="414"/>
      <c r="K178" s="414"/>
      <c r="L178" s="414"/>
      <c r="M178" s="414"/>
      <c r="N178" s="414"/>
    </row>
    <row r="179" spans="1:14" s="30" customFormat="1" ht="18" customHeight="1">
      <c r="A179" s="102"/>
      <c r="B179" s="66"/>
      <c r="C179" s="103"/>
      <c r="D179" s="9" t="s">
        <v>0</v>
      </c>
      <c r="E179" s="10"/>
      <c r="F179" s="9" t="s">
        <v>32</v>
      </c>
      <c r="G179" s="10"/>
      <c r="H179" s="22"/>
      <c r="I179" s="414"/>
      <c r="J179" s="414"/>
      <c r="K179" s="414"/>
      <c r="L179" s="414"/>
      <c r="M179" s="414"/>
      <c r="N179" s="414"/>
    </row>
    <row r="180" spans="1:14" s="30" customFormat="1" ht="18" customHeight="1">
      <c r="A180" s="104"/>
      <c r="B180" s="68"/>
      <c r="C180" s="105"/>
      <c r="D180" s="11" t="s">
        <v>3</v>
      </c>
      <c r="E180" s="10" t="s">
        <v>2</v>
      </c>
      <c r="F180" s="11" t="s">
        <v>3</v>
      </c>
      <c r="G180" s="10" t="s">
        <v>2</v>
      </c>
      <c r="H180" s="22"/>
      <c r="I180" s="414"/>
      <c r="J180" s="414"/>
      <c r="K180" s="414"/>
      <c r="L180" s="414"/>
      <c r="M180" s="414"/>
      <c r="N180" s="414"/>
    </row>
    <row r="181" spans="1:14" s="30" customFormat="1" ht="18" customHeight="1">
      <c r="A181" s="106" t="s">
        <v>5</v>
      </c>
      <c r="B181" s="107" t="s">
        <v>11</v>
      </c>
      <c r="C181" s="108" t="s">
        <v>6</v>
      </c>
      <c r="D181" s="109" t="s">
        <v>7</v>
      </c>
      <c r="E181" s="110" t="s">
        <v>8</v>
      </c>
      <c r="F181" s="109" t="s">
        <v>7</v>
      </c>
      <c r="G181" s="110" t="s">
        <v>8</v>
      </c>
      <c r="H181" s="22"/>
      <c r="I181" s="414"/>
      <c r="J181" s="414"/>
      <c r="K181" s="414"/>
      <c r="L181" s="414"/>
      <c r="M181" s="414"/>
      <c r="N181" s="414"/>
    </row>
    <row r="182" spans="1:14" s="3" customFormat="1" ht="18" customHeight="1">
      <c r="A182" s="127" t="s">
        <v>215</v>
      </c>
      <c r="B182" s="72" t="s">
        <v>247</v>
      </c>
      <c r="C182" s="73" t="s">
        <v>219</v>
      </c>
      <c r="D182" s="28">
        <f>5997793.48</f>
        <v>5997793.48</v>
      </c>
      <c r="E182" s="143"/>
      <c r="F182" s="28"/>
      <c r="G182" s="143"/>
      <c r="H182" s="18"/>
      <c r="I182" s="417"/>
      <c r="J182" s="417"/>
      <c r="K182" s="417"/>
      <c r="L182" s="417"/>
      <c r="M182" s="417"/>
      <c r="N182" s="417"/>
    </row>
    <row r="183" spans="1:8" ht="18" customHeight="1">
      <c r="A183" s="127" t="s">
        <v>248</v>
      </c>
      <c r="B183" s="72" t="s">
        <v>249</v>
      </c>
      <c r="C183" s="73" t="s">
        <v>219</v>
      </c>
      <c r="D183" s="28"/>
      <c r="E183" s="28"/>
      <c r="F183" s="28">
        <v>66000</v>
      </c>
      <c r="G183" s="28"/>
      <c r="H183" s="19"/>
    </row>
    <row r="184" spans="1:8" ht="18" customHeight="1">
      <c r="A184" s="71" t="s">
        <v>206</v>
      </c>
      <c r="B184" s="71" t="s">
        <v>207</v>
      </c>
      <c r="C184" s="71" t="s">
        <v>226</v>
      </c>
      <c r="D184" s="28">
        <f>13000</f>
        <v>13000</v>
      </c>
      <c r="E184" s="365"/>
      <c r="F184" s="364"/>
      <c r="G184" s="365"/>
      <c r="H184" s="19"/>
    </row>
    <row r="185" spans="1:9" ht="18" customHeight="1">
      <c r="A185" s="362" t="s">
        <v>9</v>
      </c>
      <c r="B185" s="97"/>
      <c r="C185" s="74"/>
      <c r="D185" s="29">
        <f>D182+D183+D184</f>
        <v>6010793.48</v>
      </c>
      <c r="E185" s="29">
        <f>E182+E183+E184</f>
        <v>0</v>
      </c>
      <c r="F185" s="29">
        <f>F182+F183+F184</f>
        <v>66000</v>
      </c>
      <c r="G185" s="29">
        <f>G182+G183+G184</f>
        <v>0</v>
      </c>
      <c r="H185" s="15"/>
      <c r="I185" s="413"/>
    </row>
    <row r="186" spans="1:9" ht="18" customHeight="1">
      <c r="A186" s="99"/>
      <c r="B186" s="100"/>
      <c r="C186" s="100"/>
      <c r="D186" s="24"/>
      <c r="E186" s="24"/>
      <c r="F186" s="24"/>
      <c r="G186" s="24"/>
      <c r="H186" s="15"/>
      <c r="I186" s="413"/>
    </row>
    <row r="187" spans="1:8" ht="18" customHeight="1">
      <c r="A187" s="44" t="s">
        <v>295</v>
      </c>
      <c r="B187" s="100"/>
      <c r="C187" s="80"/>
      <c r="D187" s="374"/>
      <c r="E187" s="14"/>
      <c r="F187" s="374"/>
      <c r="G187" s="24"/>
      <c r="H187" s="15"/>
    </row>
    <row r="188" spans="1:8" ht="18" customHeight="1">
      <c r="A188" s="44"/>
      <c r="B188" s="100"/>
      <c r="C188" s="80"/>
      <c r="D188" s="374"/>
      <c r="E188" s="14"/>
      <c r="F188" s="374"/>
      <c r="G188" s="24"/>
      <c r="H188" s="15"/>
    </row>
    <row r="189" spans="1:8" ht="18" customHeight="1">
      <c r="A189" s="44"/>
      <c r="B189" s="100"/>
      <c r="C189" s="80"/>
      <c r="D189" s="374"/>
      <c r="E189" s="14"/>
      <c r="F189" s="374"/>
      <c r="G189" s="24"/>
      <c r="H189" s="15"/>
    </row>
    <row r="190" spans="1:8" ht="18" customHeight="1">
      <c r="A190" s="383" t="s">
        <v>220</v>
      </c>
      <c r="B190" s="79"/>
      <c r="C190" s="80"/>
      <c r="D190" s="14"/>
      <c r="E190" s="14"/>
      <c r="F190" s="24"/>
      <c r="G190" s="24"/>
      <c r="H190" s="15"/>
    </row>
    <row r="191" spans="1:14" s="130" customFormat="1" ht="18" customHeight="1">
      <c r="A191" s="384" t="s">
        <v>221</v>
      </c>
      <c r="B191" s="79"/>
      <c r="C191" s="385"/>
      <c r="D191" s="386"/>
      <c r="E191" s="14"/>
      <c r="F191" s="24"/>
      <c r="G191" s="24"/>
      <c r="H191" s="18"/>
      <c r="I191" s="410"/>
      <c r="J191" s="410"/>
      <c r="K191" s="410"/>
      <c r="L191" s="410"/>
      <c r="M191" s="410"/>
      <c r="N191" s="410"/>
    </row>
    <row r="192" spans="1:14" s="130" customFormat="1" ht="18" customHeight="1">
      <c r="A192" s="384"/>
      <c r="B192" s="79"/>
      <c r="C192" s="385"/>
      <c r="D192" s="386"/>
      <c r="E192" s="14"/>
      <c r="F192" s="24"/>
      <c r="G192" s="24"/>
      <c r="H192" s="18"/>
      <c r="I192" s="410"/>
      <c r="J192" s="410"/>
      <c r="K192" s="410"/>
      <c r="L192" s="410"/>
      <c r="M192" s="410"/>
      <c r="N192" s="410"/>
    </row>
    <row r="193" spans="1:14" s="130" customFormat="1" ht="18" customHeight="1">
      <c r="A193" s="384"/>
      <c r="B193" s="79"/>
      <c r="C193" s="385"/>
      <c r="D193" s="386"/>
      <c r="E193" s="14"/>
      <c r="F193" s="24"/>
      <c r="G193" s="24"/>
      <c r="H193" s="18"/>
      <c r="I193" s="410"/>
      <c r="J193" s="410"/>
      <c r="K193" s="410"/>
      <c r="L193" s="410"/>
      <c r="M193" s="410"/>
      <c r="N193" s="410"/>
    </row>
    <row r="194" spans="1:14" s="130" customFormat="1" ht="18" customHeight="1">
      <c r="A194" s="387" t="s">
        <v>222</v>
      </c>
      <c r="B194" s="388"/>
      <c r="C194" s="100"/>
      <c r="D194" s="32"/>
      <c r="E194" s="32"/>
      <c r="F194" s="32"/>
      <c r="G194" s="32"/>
      <c r="H194" s="18"/>
      <c r="I194" s="410"/>
      <c r="J194" s="410"/>
      <c r="K194" s="410"/>
      <c r="L194" s="410"/>
      <c r="M194" s="410"/>
      <c r="N194" s="410"/>
    </row>
    <row r="195" spans="1:14" s="130" customFormat="1" ht="18" customHeight="1">
      <c r="A195" s="387"/>
      <c r="B195" s="388"/>
      <c r="C195" s="100"/>
      <c r="D195" s="32"/>
      <c r="E195" s="32"/>
      <c r="F195" s="32"/>
      <c r="G195" s="32"/>
      <c r="H195" s="18"/>
      <c r="I195" s="410"/>
      <c r="J195" s="410"/>
      <c r="K195" s="410"/>
      <c r="L195" s="410"/>
      <c r="M195" s="410"/>
      <c r="N195" s="410"/>
    </row>
    <row r="196" spans="1:14" s="130" customFormat="1" ht="18" customHeight="1">
      <c r="A196" s="389" t="s">
        <v>228</v>
      </c>
      <c r="B196" s="388"/>
      <c r="C196" s="100"/>
      <c r="D196" s="32"/>
      <c r="E196" s="32"/>
      <c r="F196" s="32"/>
      <c r="G196" s="32"/>
      <c r="H196" s="22">
        <f>H198</f>
        <v>40000</v>
      </c>
      <c r="I196" s="410"/>
      <c r="J196" s="417"/>
      <c r="K196" s="410"/>
      <c r="L196" s="410"/>
      <c r="M196" s="410"/>
      <c r="N196" s="410"/>
    </row>
    <row r="197" spans="1:14" s="130" customFormat="1" ht="18" customHeight="1">
      <c r="A197" s="44" t="s">
        <v>2</v>
      </c>
      <c r="B197" s="392"/>
      <c r="C197" s="100"/>
      <c r="D197" s="32"/>
      <c r="E197" s="32"/>
      <c r="F197" s="32"/>
      <c r="G197" s="32"/>
      <c r="H197" s="22"/>
      <c r="I197" s="410"/>
      <c r="J197" s="410"/>
      <c r="K197" s="410"/>
      <c r="L197" s="410"/>
      <c r="M197" s="410"/>
      <c r="N197" s="410"/>
    </row>
    <row r="198" spans="1:14" s="130" customFormat="1" ht="18" customHeight="1">
      <c r="A198" s="81" t="s">
        <v>229</v>
      </c>
      <c r="B198" s="392"/>
      <c r="C198" s="397"/>
      <c r="D198" s="398"/>
      <c r="E198" s="399"/>
      <c r="F198" s="24"/>
      <c r="G198" s="32"/>
      <c r="H198" s="391">
        <f>H200</f>
        <v>40000</v>
      </c>
      <c r="I198" s="410"/>
      <c r="J198" s="410"/>
      <c r="K198" s="410"/>
      <c r="L198" s="410"/>
      <c r="M198" s="410"/>
      <c r="N198" s="410"/>
    </row>
    <row r="199" spans="1:14" s="130" customFormat="1" ht="18" customHeight="1">
      <c r="A199" s="99" t="s">
        <v>2</v>
      </c>
      <c r="B199" s="392"/>
      <c r="C199" s="393"/>
      <c r="D199" s="386"/>
      <c r="E199" s="14"/>
      <c r="F199" s="24"/>
      <c r="G199" s="32"/>
      <c r="H199" s="22"/>
      <c r="I199" s="410"/>
      <c r="J199" s="410"/>
      <c r="K199" s="410"/>
      <c r="L199" s="410"/>
      <c r="M199" s="410"/>
      <c r="N199" s="410"/>
    </row>
    <row r="200" spans="1:14" s="130" customFormat="1" ht="18" customHeight="1">
      <c r="A200" s="99"/>
      <c r="B200" s="392" t="s">
        <v>14</v>
      </c>
      <c r="C200" s="393"/>
      <c r="D200" s="386"/>
      <c r="E200" s="14"/>
      <c r="F200" s="24"/>
      <c r="G200" s="32"/>
      <c r="H200" s="369">
        <v>40000</v>
      </c>
      <c r="I200" s="410"/>
      <c r="J200" s="410"/>
      <c r="K200" s="410"/>
      <c r="L200" s="410"/>
      <c r="M200" s="410"/>
      <c r="N200" s="410"/>
    </row>
    <row r="201" spans="1:14" s="130" customFormat="1" ht="18" customHeight="1">
      <c r="A201" s="99"/>
      <c r="B201" s="392"/>
      <c r="C201" s="393"/>
      <c r="D201" s="386"/>
      <c r="E201" s="14"/>
      <c r="F201" s="24"/>
      <c r="G201" s="32"/>
      <c r="H201" s="18"/>
      <c r="I201" s="410"/>
      <c r="J201" s="410"/>
      <c r="K201" s="410"/>
      <c r="L201" s="410"/>
      <c r="M201" s="410"/>
      <c r="N201" s="410"/>
    </row>
    <row r="202" spans="1:14" s="3" customFormat="1" ht="18" customHeight="1">
      <c r="A202" s="99"/>
      <c r="B202" s="100"/>
      <c r="C202" s="100"/>
      <c r="D202" s="24"/>
      <c r="E202" s="24"/>
      <c r="F202" s="24"/>
      <c r="G202" s="24"/>
      <c r="H202" s="18"/>
      <c r="I202" s="370"/>
      <c r="J202" s="400"/>
      <c r="K202" s="400"/>
      <c r="L202" s="400"/>
      <c r="M202" s="417"/>
      <c r="N202" s="417"/>
    </row>
    <row r="203" spans="1:14" s="3" customFormat="1" ht="18" customHeight="1">
      <c r="A203" s="389" t="s">
        <v>223</v>
      </c>
      <c r="B203" s="388"/>
      <c r="C203" s="390"/>
      <c r="D203" s="32"/>
      <c r="E203" s="32"/>
      <c r="F203" s="32"/>
      <c r="G203" s="32"/>
      <c r="H203" s="22">
        <f>H205+H209+H213</f>
        <v>4403000</v>
      </c>
      <c r="I203" s="370"/>
      <c r="J203" s="400"/>
      <c r="K203" s="400"/>
      <c r="L203" s="400"/>
      <c r="M203" s="417"/>
      <c r="N203" s="417"/>
    </row>
    <row r="204" spans="1:14" s="3" customFormat="1" ht="18" customHeight="1">
      <c r="A204" s="44" t="s">
        <v>2</v>
      </c>
      <c r="B204" s="392"/>
      <c r="C204" s="393"/>
      <c r="D204" s="386"/>
      <c r="E204" s="14"/>
      <c r="F204" s="24"/>
      <c r="G204" s="24"/>
      <c r="H204" s="369"/>
      <c r="I204" s="370"/>
      <c r="J204" s="400"/>
      <c r="K204" s="400"/>
      <c r="L204" s="400"/>
      <c r="M204" s="417"/>
      <c r="N204" s="417"/>
    </row>
    <row r="205" spans="1:14" s="3" customFormat="1" ht="18" customHeight="1">
      <c r="A205" s="81" t="s">
        <v>230</v>
      </c>
      <c r="B205" s="392"/>
      <c r="C205" s="393"/>
      <c r="D205" s="386"/>
      <c r="E205" s="14"/>
      <c r="F205" s="24"/>
      <c r="G205" s="24"/>
      <c r="H205" s="391">
        <f>H207</f>
        <v>4350000</v>
      </c>
      <c r="I205" s="370"/>
      <c r="J205" s="400"/>
      <c r="K205" s="400"/>
      <c r="L205" s="400"/>
      <c r="M205" s="417"/>
      <c r="N205" s="417"/>
    </row>
    <row r="206" spans="1:14" s="3" customFormat="1" ht="18" customHeight="1">
      <c r="A206" s="99" t="s">
        <v>2</v>
      </c>
      <c r="B206" s="392"/>
      <c r="C206" s="393"/>
      <c r="D206" s="386"/>
      <c r="E206" s="14"/>
      <c r="F206" s="24"/>
      <c r="G206" s="24"/>
      <c r="H206" s="369"/>
      <c r="I206" s="370"/>
      <c r="J206" s="400"/>
      <c r="K206" s="400"/>
      <c r="L206" s="400"/>
      <c r="M206" s="417"/>
      <c r="N206" s="417"/>
    </row>
    <row r="207" spans="1:14" s="3" customFormat="1" ht="18" customHeight="1">
      <c r="A207" s="99"/>
      <c r="B207" s="422" t="s">
        <v>237</v>
      </c>
      <c r="C207" s="423"/>
      <c r="D207" s="424"/>
      <c r="E207" s="425"/>
      <c r="F207" s="426"/>
      <c r="G207" s="426"/>
      <c r="H207" s="369">
        <v>4350000</v>
      </c>
      <c r="I207" s="370"/>
      <c r="J207" s="400"/>
      <c r="K207" s="400"/>
      <c r="L207" s="400"/>
      <c r="M207" s="417"/>
      <c r="N207" s="417"/>
    </row>
    <row r="208" spans="1:14" s="3" customFormat="1" ht="18" customHeight="1">
      <c r="A208" s="99"/>
      <c r="B208" s="392"/>
      <c r="C208" s="393"/>
      <c r="D208" s="386"/>
      <c r="E208" s="14"/>
      <c r="F208" s="24"/>
      <c r="G208" s="24"/>
      <c r="H208" s="369"/>
      <c r="I208" s="370"/>
      <c r="J208" s="400"/>
      <c r="K208" s="400"/>
      <c r="L208" s="400"/>
      <c r="M208" s="417"/>
      <c r="N208" s="417"/>
    </row>
    <row r="209" spans="1:14" s="3" customFormat="1" ht="18" customHeight="1">
      <c r="A209" s="81" t="s">
        <v>238</v>
      </c>
      <c r="B209" s="392"/>
      <c r="C209" s="393"/>
      <c r="D209" s="386"/>
      <c r="E209" s="14"/>
      <c r="F209" s="24"/>
      <c r="G209" s="24"/>
      <c r="H209" s="391">
        <f>H211</f>
        <v>13000</v>
      </c>
      <c r="I209" s="370"/>
      <c r="J209" s="400"/>
      <c r="K209" s="400"/>
      <c r="L209" s="400"/>
      <c r="M209" s="417"/>
      <c r="N209" s="417"/>
    </row>
    <row r="210" spans="1:14" s="3" customFormat="1" ht="18" customHeight="1">
      <c r="A210" s="99" t="s">
        <v>2</v>
      </c>
      <c r="B210" s="392"/>
      <c r="C210" s="393"/>
      <c r="D210" s="386"/>
      <c r="E210" s="14"/>
      <c r="F210" s="24"/>
      <c r="G210" s="24"/>
      <c r="H210" s="369"/>
      <c r="I210" s="370"/>
      <c r="J210" s="400"/>
      <c r="K210" s="400"/>
      <c r="L210" s="400"/>
      <c r="M210" s="417"/>
      <c r="N210" s="417"/>
    </row>
    <row r="211" spans="1:14" s="3" customFormat="1" ht="18" customHeight="1">
      <c r="A211" s="99"/>
      <c r="B211" s="392" t="s">
        <v>77</v>
      </c>
      <c r="C211" s="393"/>
      <c r="D211" s="386"/>
      <c r="E211" s="14"/>
      <c r="F211" s="24"/>
      <c r="G211" s="24"/>
      <c r="H211" s="369">
        <f>13000</f>
        <v>13000</v>
      </c>
      <c r="I211" s="370"/>
      <c r="J211" s="400"/>
      <c r="K211" s="400"/>
      <c r="L211" s="400"/>
      <c r="M211" s="417"/>
      <c r="N211" s="417"/>
    </row>
    <row r="212" spans="1:14" s="3" customFormat="1" ht="18" customHeight="1">
      <c r="A212" s="99"/>
      <c r="B212" s="392"/>
      <c r="C212" s="393"/>
      <c r="D212" s="386"/>
      <c r="E212" s="14"/>
      <c r="F212" s="24"/>
      <c r="G212" s="24"/>
      <c r="H212" s="369"/>
      <c r="I212" s="370"/>
      <c r="J212" s="400"/>
      <c r="K212" s="400"/>
      <c r="L212" s="400"/>
      <c r="M212" s="417"/>
      <c r="N212" s="417"/>
    </row>
    <row r="213" spans="1:14" s="3" customFormat="1" ht="18" customHeight="1">
      <c r="A213" s="81" t="s">
        <v>265</v>
      </c>
      <c r="B213" s="392"/>
      <c r="C213" s="393"/>
      <c r="D213" s="386"/>
      <c r="E213" s="14"/>
      <c r="F213" s="24"/>
      <c r="G213" s="24"/>
      <c r="H213" s="22">
        <f>H215</f>
        <v>40000</v>
      </c>
      <c r="I213" s="370"/>
      <c r="J213" s="400"/>
      <c r="K213" s="400"/>
      <c r="L213" s="400"/>
      <c r="M213" s="417"/>
      <c r="N213" s="417"/>
    </row>
    <row r="214" spans="1:14" s="3" customFormat="1" ht="18" customHeight="1">
      <c r="A214" s="99" t="s">
        <v>2</v>
      </c>
      <c r="B214" s="392"/>
      <c r="C214" s="393"/>
      <c r="D214" s="386"/>
      <c r="E214" s="14"/>
      <c r="F214" s="24"/>
      <c r="G214" s="24"/>
      <c r="H214" s="369"/>
      <c r="I214" s="370"/>
      <c r="J214" s="400"/>
      <c r="K214" s="400"/>
      <c r="L214" s="400"/>
      <c r="M214" s="417"/>
      <c r="N214" s="417"/>
    </row>
    <row r="215" spans="1:14" s="3" customFormat="1" ht="18" customHeight="1">
      <c r="A215" s="99"/>
      <c r="B215" s="392" t="s">
        <v>266</v>
      </c>
      <c r="C215" s="393"/>
      <c r="D215" s="386"/>
      <c r="E215" s="14"/>
      <c r="F215" s="24"/>
      <c r="G215" s="24"/>
      <c r="H215" s="369">
        <v>40000</v>
      </c>
      <c r="I215" s="370"/>
      <c r="J215" s="400"/>
      <c r="K215" s="400"/>
      <c r="L215" s="400"/>
      <c r="M215" s="417"/>
      <c r="N215" s="417"/>
    </row>
    <row r="216" spans="1:14" s="3" customFormat="1" ht="18" customHeight="1">
      <c r="A216" s="99"/>
      <c r="B216" s="392"/>
      <c r="C216" s="393"/>
      <c r="D216" s="386"/>
      <c r="E216" s="14"/>
      <c r="F216" s="24"/>
      <c r="G216" s="24"/>
      <c r="H216" s="369"/>
      <c r="I216" s="370"/>
      <c r="J216" s="400"/>
      <c r="K216" s="400"/>
      <c r="L216" s="400"/>
      <c r="M216" s="417"/>
      <c r="N216" s="417"/>
    </row>
    <row r="217" spans="1:14" s="3" customFormat="1" ht="18" customHeight="1">
      <c r="A217" s="99"/>
      <c r="B217" s="392"/>
      <c r="C217" s="393"/>
      <c r="D217" s="386"/>
      <c r="E217" s="14"/>
      <c r="F217" s="24"/>
      <c r="G217" s="24"/>
      <c r="H217" s="369"/>
      <c r="I217" s="370"/>
      <c r="J217" s="400"/>
      <c r="K217" s="400"/>
      <c r="L217" s="400"/>
      <c r="M217" s="417"/>
      <c r="N217" s="417"/>
    </row>
    <row r="218" spans="1:14" s="130" customFormat="1" ht="18" customHeight="1">
      <c r="A218" s="387" t="s">
        <v>241</v>
      </c>
      <c r="B218" s="388"/>
      <c r="C218" s="100"/>
      <c r="D218" s="32"/>
      <c r="E218" s="32"/>
      <c r="F218" s="32"/>
      <c r="G218" s="32"/>
      <c r="H218" s="22"/>
      <c r="I218" s="410"/>
      <c r="J218" s="410"/>
      <c r="K218" s="410"/>
      <c r="L218" s="410"/>
      <c r="M218" s="410"/>
      <c r="N218" s="410"/>
    </row>
    <row r="219" spans="1:14" s="130" customFormat="1" ht="18" customHeight="1">
      <c r="A219" s="387"/>
      <c r="B219" s="388"/>
      <c r="C219" s="100"/>
      <c r="D219" s="32"/>
      <c r="E219" s="32"/>
      <c r="F219" s="32"/>
      <c r="G219" s="32"/>
      <c r="H219" s="22"/>
      <c r="I219" s="410"/>
      <c r="J219" s="410"/>
      <c r="K219" s="410"/>
      <c r="L219" s="410"/>
      <c r="M219" s="410"/>
      <c r="N219" s="410"/>
    </row>
    <row r="220" spans="1:14" s="130" customFormat="1" ht="18" customHeight="1">
      <c r="A220" s="389" t="s">
        <v>228</v>
      </c>
      <c r="B220" s="388"/>
      <c r="C220" s="390"/>
      <c r="D220" s="32"/>
      <c r="E220" s="32"/>
      <c r="F220" s="32"/>
      <c r="G220" s="32"/>
      <c r="H220" s="22">
        <f>H222+H229</f>
        <v>8046793.48</v>
      </c>
      <c r="I220" s="410"/>
      <c r="J220" s="410"/>
      <c r="K220" s="410"/>
      <c r="L220" s="410"/>
      <c r="M220" s="410"/>
      <c r="N220" s="410"/>
    </row>
    <row r="221" spans="1:14" s="3" customFormat="1" ht="18" customHeight="1">
      <c r="A221" s="44" t="s">
        <v>2</v>
      </c>
      <c r="B221" s="392"/>
      <c r="C221" s="393"/>
      <c r="D221" s="386"/>
      <c r="E221" s="14"/>
      <c r="F221" s="24"/>
      <c r="G221" s="24"/>
      <c r="H221" s="22"/>
      <c r="I221" s="417"/>
      <c r="J221" s="417"/>
      <c r="K221" s="417"/>
      <c r="L221" s="417"/>
      <c r="M221" s="417"/>
      <c r="N221" s="417"/>
    </row>
    <row r="222" spans="1:14" s="401" customFormat="1" ht="18" customHeight="1">
      <c r="A222" s="81" t="s">
        <v>242</v>
      </c>
      <c r="B222" s="392"/>
      <c r="C222" s="397"/>
      <c r="D222" s="398"/>
      <c r="E222" s="399"/>
      <c r="F222" s="24"/>
      <c r="G222" s="24"/>
      <c r="H222" s="391">
        <f>H225+H227</f>
        <v>8033793.48</v>
      </c>
      <c r="I222" s="400"/>
      <c r="J222" s="400"/>
      <c r="K222" s="400"/>
      <c r="L222" s="400"/>
      <c r="M222" s="418"/>
      <c r="N222" s="418"/>
    </row>
    <row r="223" spans="1:14" s="3" customFormat="1" ht="18" customHeight="1">
      <c r="A223" s="99" t="s">
        <v>2</v>
      </c>
      <c r="B223" s="392"/>
      <c r="C223" s="393"/>
      <c r="D223" s="386"/>
      <c r="E223" s="14"/>
      <c r="F223" s="24"/>
      <c r="G223" s="24"/>
      <c r="H223" s="22"/>
      <c r="I223" s="370"/>
      <c r="J223" s="400"/>
      <c r="K223" s="400"/>
      <c r="L223" s="400"/>
      <c r="M223" s="417"/>
      <c r="N223" s="417"/>
    </row>
    <row r="224" spans="1:14" s="3" customFormat="1" ht="18" customHeight="1">
      <c r="A224" s="99"/>
      <c r="B224" s="392" t="s">
        <v>231</v>
      </c>
      <c r="C224" s="393"/>
      <c r="D224" s="386"/>
      <c r="E224" s="14"/>
      <c r="F224" s="24"/>
      <c r="G224" s="24"/>
      <c r="H224" s="22"/>
      <c r="I224" s="370"/>
      <c r="J224" s="400"/>
      <c r="K224" s="400"/>
      <c r="L224" s="400"/>
      <c r="M224" s="417"/>
      <c r="N224" s="417"/>
    </row>
    <row r="225" spans="1:14" s="3" customFormat="1" ht="18" customHeight="1">
      <c r="A225" s="99"/>
      <c r="B225" s="392" t="s">
        <v>243</v>
      </c>
      <c r="C225" s="393"/>
      <c r="D225" s="386"/>
      <c r="E225" s="14"/>
      <c r="F225" s="24"/>
      <c r="G225" s="24"/>
      <c r="H225" s="22">
        <v>36000</v>
      </c>
      <c r="I225" s="370"/>
      <c r="J225" s="400"/>
      <c r="K225" s="400"/>
      <c r="L225" s="400"/>
      <c r="M225" s="417"/>
      <c r="N225" s="417"/>
    </row>
    <row r="226" spans="1:14" s="3" customFormat="1" ht="18" customHeight="1">
      <c r="A226" s="99"/>
      <c r="B226" s="392"/>
      <c r="C226" s="393"/>
      <c r="D226" s="386"/>
      <c r="E226" s="14"/>
      <c r="F226" s="24"/>
      <c r="G226" s="24"/>
      <c r="H226" s="22"/>
      <c r="I226" s="370"/>
      <c r="J226" s="400"/>
      <c r="K226" s="400"/>
      <c r="L226" s="400"/>
      <c r="M226" s="417"/>
      <c r="N226" s="417"/>
    </row>
    <row r="227" spans="1:14" s="3" customFormat="1" ht="18" customHeight="1">
      <c r="A227" s="99"/>
      <c r="B227" s="392" t="s">
        <v>153</v>
      </c>
      <c r="C227" s="393"/>
      <c r="D227" s="386"/>
      <c r="E227" s="14"/>
      <c r="F227" s="24"/>
      <c r="G227" s="24"/>
      <c r="H227" s="22">
        <v>7997793.48</v>
      </c>
      <c r="I227" s="370"/>
      <c r="J227" s="400"/>
      <c r="K227" s="400"/>
      <c r="L227" s="400"/>
      <c r="M227" s="417"/>
      <c r="N227" s="417"/>
    </row>
    <row r="228" spans="1:14" s="3" customFormat="1" ht="18" customHeight="1">
      <c r="A228" s="99"/>
      <c r="B228" s="392"/>
      <c r="C228" s="393"/>
      <c r="D228" s="386"/>
      <c r="E228" s="14"/>
      <c r="F228" s="24"/>
      <c r="G228" s="24"/>
      <c r="H228" s="22"/>
      <c r="I228" s="370"/>
      <c r="J228" s="400"/>
      <c r="K228" s="400"/>
      <c r="L228" s="400"/>
      <c r="M228" s="417"/>
      <c r="N228" s="417"/>
    </row>
    <row r="229" spans="1:14" s="401" customFormat="1" ht="18" customHeight="1">
      <c r="A229" s="81" t="s">
        <v>229</v>
      </c>
      <c r="B229" s="392"/>
      <c r="C229" s="397"/>
      <c r="D229" s="398"/>
      <c r="E229" s="399"/>
      <c r="F229" s="24"/>
      <c r="G229" s="24"/>
      <c r="H229" s="391">
        <f>H231</f>
        <v>13000</v>
      </c>
      <c r="I229" s="400"/>
      <c r="J229" s="400"/>
      <c r="K229" s="400"/>
      <c r="L229" s="400"/>
      <c r="M229" s="418"/>
      <c r="N229" s="418"/>
    </row>
    <row r="230" spans="1:14" s="3" customFormat="1" ht="18" customHeight="1">
      <c r="A230" s="99" t="s">
        <v>2</v>
      </c>
      <c r="B230" s="392"/>
      <c r="C230" s="393"/>
      <c r="D230" s="386"/>
      <c r="E230" s="14"/>
      <c r="F230" s="24"/>
      <c r="G230" s="24"/>
      <c r="H230" s="22"/>
      <c r="I230" s="370"/>
      <c r="J230" s="400"/>
      <c r="K230" s="400"/>
      <c r="L230" s="400"/>
      <c r="M230" s="417"/>
      <c r="N230" s="417"/>
    </row>
    <row r="231" spans="1:14" s="3" customFormat="1" ht="18" customHeight="1">
      <c r="A231" s="99"/>
      <c r="B231" s="392" t="s">
        <v>14</v>
      </c>
      <c r="C231" s="393"/>
      <c r="D231" s="386"/>
      <c r="E231" s="14"/>
      <c r="F231" s="24"/>
      <c r="G231" s="24"/>
      <c r="H231" s="22">
        <v>13000</v>
      </c>
      <c r="I231" s="370"/>
      <c r="J231" s="400"/>
      <c r="K231" s="400"/>
      <c r="L231" s="400"/>
      <c r="M231" s="417"/>
      <c r="N231" s="417"/>
    </row>
    <row r="232" spans="1:14" s="3" customFormat="1" ht="18" customHeight="1">
      <c r="A232" s="99"/>
      <c r="B232" s="392"/>
      <c r="C232" s="393"/>
      <c r="D232" s="386"/>
      <c r="E232" s="14"/>
      <c r="F232" s="24"/>
      <c r="G232" s="24"/>
      <c r="H232" s="22"/>
      <c r="I232" s="370"/>
      <c r="J232" s="400"/>
      <c r="K232" s="400"/>
      <c r="L232" s="400"/>
      <c r="M232" s="417"/>
      <c r="N232" s="417"/>
    </row>
    <row r="233" spans="1:14" s="3" customFormat="1" ht="18" customHeight="1">
      <c r="A233" s="99"/>
      <c r="B233" s="392"/>
      <c r="C233" s="393"/>
      <c r="D233" s="386"/>
      <c r="E233" s="14"/>
      <c r="F233" s="24"/>
      <c r="G233" s="24"/>
      <c r="H233" s="369"/>
      <c r="I233" s="370"/>
      <c r="J233" s="400"/>
      <c r="K233" s="400"/>
      <c r="L233" s="400"/>
      <c r="M233" s="417"/>
      <c r="N233" s="417"/>
    </row>
    <row r="234" spans="1:14" s="3" customFormat="1" ht="18" customHeight="1">
      <c r="A234" s="389" t="s">
        <v>223</v>
      </c>
      <c r="B234" s="388"/>
      <c r="C234" s="390"/>
      <c r="D234" s="32"/>
      <c r="E234" s="32"/>
      <c r="F234" s="32"/>
      <c r="G234" s="32"/>
      <c r="H234" s="22">
        <f>H236+H240</f>
        <v>2102000</v>
      </c>
      <c r="I234" s="370"/>
      <c r="J234" s="400"/>
      <c r="K234" s="400"/>
      <c r="L234" s="400"/>
      <c r="M234" s="417"/>
      <c r="N234" s="417"/>
    </row>
    <row r="235" spans="1:14" s="3" customFormat="1" ht="18" customHeight="1">
      <c r="A235" s="44" t="s">
        <v>2</v>
      </c>
      <c r="B235" s="392"/>
      <c r="C235" s="393"/>
      <c r="D235" s="386"/>
      <c r="E235" s="14"/>
      <c r="F235" s="24"/>
      <c r="G235" s="24"/>
      <c r="H235" s="369"/>
      <c r="I235" s="370"/>
      <c r="J235" s="400"/>
      <c r="K235" s="400"/>
      <c r="L235" s="400"/>
      <c r="M235" s="417"/>
      <c r="N235" s="417"/>
    </row>
    <row r="236" spans="1:14" s="3" customFormat="1" ht="18" customHeight="1">
      <c r="A236" s="81" t="s">
        <v>244</v>
      </c>
      <c r="B236" s="392"/>
      <c r="C236" s="393"/>
      <c r="D236" s="386"/>
      <c r="E236" s="14"/>
      <c r="F236" s="24"/>
      <c r="G236" s="24"/>
      <c r="H236" s="391">
        <f>H238</f>
        <v>2036000</v>
      </c>
      <c r="I236" s="370"/>
      <c r="J236" s="400"/>
      <c r="K236" s="400"/>
      <c r="L236" s="400"/>
      <c r="M236" s="417"/>
      <c r="N236" s="417"/>
    </row>
    <row r="237" spans="1:14" s="3" customFormat="1" ht="18" customHeight="1">
      <c r="A237" s="99" t="s">
        <v>2</v>
      </c>
      <c r="B237" s="392"/>
      <c r="C237" s="393"/>
      <c r="D237" s="386"/>
      <c r="E237" s="14"/>
      <c r="F237" s="24"/>
      <c r="G237" s="24"/>
      <c r="H237" s="369"/>
      <c r="I237" s="370"/>
      <c r="J237" s="400"/>
      <c r="K237" s="400"/>
      <c r="L237" s="400"/>
      <c r="M237" s="417"/>
      <c r="N237" s="417"/>
    </row>
    <row r="238" spans="1:14" s="3" customFormat="1" ht="18" customHeight="1">
      <c r="A238" s="99"/>
      <c r="B238" s="422" t="s">
        <v>245</v>
      </c>
      <c r="C238" s="423"/>
      <c r="D238" s="424"/>
      <c r="E238" s="425"/>
      <c r="F238" s="426"/>
      <c r="G238" s="426"/>
      <c r="H238" s="22">
        <v>2036000</v>
      </c>
      <c r="I238" s="370"/>
      <c r="J238" s="400"/>
      <c r="K238" s="400"/>
      <c r="L238" s="400"/>
      <c r="M238" s="417"/>
      <c r="N238" s="417"/>
    </row>
    <row r="239" spans="1:14" s="3" customFormat="1" ht="18" customHeight="1">
      <c r="A239" s="99"/>
      <c r="B239" s="392"/>
      <c r="C239" s="393"/>
      <c r="D239" s="386"/>
      <c r="E239" s="14"/>
      <c r="F239" s="24"/>
      <c r="G239" s="24"/>
      <c r="H239" s="369"/>
      <c r="I239" s="370"/>
      <c r="J239" s="400"/>
      <c r="K239" s="400"/>
      <c r="L239" s="400"/>
      <c r="M239" s="417"/>
      <c r="N239" s="417"/>
    </row>
    <row r="240" spans="1:14" s="3" customFormat="1" ht="18" customHeight="1">
      <c r="A240" s="81" t="s">
        <v>246</v>
      </c>
      <c r="B240" s="392"/>
      <c r="C240" s="393"/>
      <c r="D240" s="386"/>
      <c r="E240" s="14"/>
      <c r="F240" s="24"/>
      <c r="G240" s="24"/>
      <c r="H240" s="391">
        <f>H242</f>
        <v>66000</v>
      </c>
      <c r="I240" s="370"/>
      <c r="J240" s="400"/>
      <c r="K240" s="400"/>
      <c r="L240" s="400"/>
      <c r="M240" s="417"/>
      <c r="N240" s="417"/>
    </row>
    <row r="241" spans="1:14" s="3" customFormat="1" ht="18" customHeight="1">
      <c r="A241" s="99" t="s">
        <v>2</v>
      </c>
      <c r="B241" s="392"/>
      <c r="C241" s="393"/>
      <c r="D241" s="386"/>
      <c r="E241" s="14"/>
      <c r="F241" s="24"/>
      <c r="G241" s="24"/>
      <c r="H241" s="369"/>
      <c r="I241" s="370"/>
      <c r="J241" s="400"/>
      <c r="K241" s="400"/>
      <c r="L241" s="400"/>
      <c r="M241" s="417"/>
      <c r="N241" s="417"/>
    </row>
    <row r="242" spans="1:14" s="3" customFormat="1" ht="18" customHeight="1">
      <c r="A242" s="99"/>
      <c r="B242" s="392" t="s">
        <v>159</v>
      </c>
      <c r="C242" s="393"/>
      <c r="D242" s="386"/>
      <c r="E242" s="14"/>
      <c r="F242" s="24"/>
      <c r="G242" s="24"/>
      <c r="H242" s="369">
        <v>66000</v>
      </c>
      <c r="I242" s="370"/>
      <c r="J242" s="400"/>
      <c r="K242" s="400"/>
      <c r="L242" s="400"/>
      <c r="M242" s="417"/>
      <c r="N242" s="417"/>
    </row>
    <row r="243" spans="1:14" s="3" customFormat="1" ht="18" customHeight="1">
      <c r="A243" s="99"/>
      <c r="B243" s="392"/>
      <c r="C243" s="393"/>
      <c r="D243" s="386"/>
      <c r="E243" s="14"/>
      <c r="F243" s="24"/>
      <c r="G243" s="24"/>
      <c r="H243" s="369"/>
      <c r="I243" s="370"/>
      <c r="J243" s="400"/>
      <c r="K243" s="400"/>
      <c r="L243" s="400"/>
      <c r="M243" s="417"/>
      <c r="N243" s="417"/>
    </row>
    <row r="244" spans="1:14" s="3" customFormat="1" ht="18" customHeight="1">
      <c r="A244" s="99"/>
      <c r="B244" s="392"/>
      <c r="C244" s="393"/>
      <c r="D244" s="386"/>
      <c r="E244" s="14"/>
      <c r="F244" s="24"/>
      <c r="G244" s="24"/>
      <c r="H244" s="369"/>
      <c r="I244" s="370"/>
      <c r="J244" s="400"/>
      <c r="K244" s="400"/>
      <c r="L244" s="400"/>
      <c r="M244" s="417"/>
      <c r="N244" s="417"/>
    </row>
    <row r="245" spans="1:14" s="3" customFormat="1" ht="18" customHeight="1">
      <c r="A245" s="394" t="s">
        <v>224</v>
      </c>
      <c r="B245" s="394"/>
      <c r="C245" s="385"/>
      <c r="D245" s="386"/>
      <c r="E245" s="14"/>
      <c r="F245" s="32"/>
      <c r="G245" s="32"/>
      <c r="H245" s="369"/>
      <c r="I245" s="370"/>
      <c r="J245" s="400"/>
      <c r="K245" s="400"/>
      <c r="L245" s="400"/>
      <c r="M245" s="417"/>
      <c r="N245" s="417"/>
    </row>
    <row r="246" spans="1:14" s="3" customFormat="1" ht="18" customHeight="1">
      <c r="A246" s="394" t="s">
        <v>225</v>
      </c>
      <c r="B246" s="394"/>
      <c r="C246" s="385"/>
      <c r="D246" s="386"/>
      <c r="E246" s="14"/>
      <c r="F246" s="32"/>
      <c r="G246" s="32"/>
      <c r="H246" s="22"/>
      <c r="I246" s="417"/>
      <c r="J246" s="417"/>
      <c r="K246" s="417"/>
      <c r="L246" s="417"/>
      <c r="M246" s="417"/>
      <c r="N246" s="417"/>
    </row>
    <row r="247" spans="1:14" s="3" customFormat="1" ht="18" customHeight="1">
      <c r="A247" s="99"/>
      <c r="B247" s="392"/>
      <c r="C247" s="393"/>
      <c r="D247" s="386"/>
      <c r="E247" s="14"/>
      <c r="F247" s="24"/>
      <c r="G247" s="24"/>
      <c r="H247" s="391"/>
      <c r="I247" s="370"/>
      <c r="J247" s="400"/>
      <c r="K247" s="400"/>
      <c r="L247" s="400"/>
      <c r="M247" s="417"/>
      <c r="N247" s="417"/>
    </row>
    <row r="248" spans="1:14" s="3" customFormat="1" ht="18" customHeight="1">
      <c r="A248" s="99"/>
      <c r="B248" s="392"/>
      <c r="C248" s="393"/>
      <c r="D248" s="386"/>
      <c r="E248" s="14"/>
      <c r="F248" s="24"/>
      <c r="G248" s="24"/>
      <c r="H248" s="391"/>
      <c r="I248" s="370"/>
      <c r="J248" s="400"/>
      <c r="K248" s="400"/>
      <c r="L248" s="400"/>
      <c r="M248" s="417"/>
      <c r="N248" s="417"/>
    </row>
    <row r="249" spans="1:14" s="3" customFormat="1" ht="18" customHeight="1">
      <c r="A249" s="468" t="s">
        <v>302</v>
      </c>
      <c r="B249" s="469"/>
      <c r="C249" s="469"/>
      <c r="D249" s="368"/>
      <c r="E249" s="368"/>
      <c r="F249" s="368"/>
      <c r="G249" s="368"/>
      <c r="H249" s="369"/>
      <c r="I249" s="370"/>
      <c r="J249" s="400"/>
      <c r="K249" s="400"/>
      <c r="L249" s="400"/>
      <c r="M249" s="417"/>
      <c r="N249" s="417"/>
    </row>
    <row r="250" spans="1:14" s="3" customFormat="1" ht="18" customHeight="1">
      <c r="A250" s="371" t="s">
        <v>301</v>
      </c>
      <c r="B250" s="469"/>
      <c r="C250" s="469"/>
      <c r="D250" s="368"/>
      <c r="E250" s="368"/>
      <c r="F250" s="368"/>
      <c r="G250" s="368"/>
      <c r="H250" s="369"/>
      <c r="I250" s="370"/>
      <c r="J250" s="400"/>
      <c r="K250" s="400"/>
      <c r="L250" s="400"/>
      <c r="M250" s="417"/>
      <c r="N250" s="417"/>
    </row>
    <row r="251" spans="1:14" s="3" customFormat="1" ht="18" customHeight="1">
      <c r="A251" s="371" t="s">
        <v>303</v>
      </c>
      <c r="B251" s="372"/>
      <c r="C251" s="43"/>
      <c r="D251" s="368"/>
      <c r="E251" s="368"/>
      <c r="F251" s="368"/>
      <c r="G251" s="368"/>
      <c r="H251" s="369"/>
      <c r="I251" s="370"/>
      <c r="J251" s="400"/>
      <c r="K251" s="400"/>
      <c r="L251" s="400"/>
      <c r="M251" s="417"/>
      <c r="N251" s="417"/>
    </row>
    <row r="252" spans="1:14" s="3" customFormat="1" ht="18" customHeight="1">
      <c r="A252" s="99"/>
      <c r="B252" s="392"/>
      <c r="C252" s="393"/>
      <c r="D252" s="386"/>
      <c r="E252" s="14"/>
      <c r="F252" s="24"/>
      <c r="G252" s="24"/>
      <c r="H252" s="391"/>
      <c r="I252" s="370"/>
      <c r="J252" s="400"/>
      <c r="K252" s="400"/>
      <c r="L252" s="400"/>
      <c r="M252" s="417"/>
      <c r="N252" s="417"/>
    </row>
    <row r="253" spans="1:14" s="3" customFormat="1" ht="18" customHeight="1">
      <c r="A253" s="371"/>
      <c r="B253" s="372"/>
      <c r="C253" s="43"/>
      <c r="D253" s="368"/>
      <c r="E253" s="368"/>
      <c r="F253" s="368"/>
      <c r="G253" s="368"/>
      <c r="H253" s="395"/>
      <c r="I253" s="370"/>
      <c r="J253" s="400"/>
      <c r="K253" s="400"/>
      <c r="L253" s="400"/>
      <c r="M253" s="417"/>
      <c r="N253" s="417"/>
    </row>
    <row r="254" spans="1:14" s="3" customFormat="1" ht="18" customHeight="1">
      <c r="A254" s="373" t="s">
        <v>304</v>
      </c>
      <c r="B254" s="43"/>
      <c r="C254" s="43"/>
      <c r="D254" s="14"/>
      <c r="E254" s="14"/>
      <c r="F254" s="14"/>
      <c r="G254" s="374"/>
      <c r="H254" s="369"/>
      <c r="I254" s="370"/>
      <c r="J254" s="400"/>
      <c r="K254" s="400"/>
      <c r="L254" s="400"/>
      <c r="M254" s="417"/>
      <c r="N254" s="417"/>
    </row>
    <row r="255" spans="1:14" s="3" customFormat="1" ht="18" customHeight="1">
      <c r="A255" s="376"/>
      <c r="B255" s="43"/>
      <c r="C255" s="43"/>
      <c r="D255" s="14"/>
      <c r="E255" s="14"/>
      <c r="F255" s="14"/>
      <c r="G255" s="374"/>
      <c r="H255" s="369"/>
      <c r="I255" s="370"/>
      <c r="J255" s="400"/>
      <c r="K255" s="400"/>
      <c r="L255" s="400"/>
      <c r="M255" s="417"/>
      <c r="N255" s="417"/>
    </row>
    <row r="256" spans="1:14" s="3" customFormat="1" ht="18" customHeight="1">
      <c r="A256" s="377" t="s">
        <v>209</v>
      </c>
      <c r="B256" s="94"/>
      <c r="C256" s="378"/>
      <c r="D256" s="379"/>
      <c r="E256" s="14"/>
      <c r="F256" s="14"/>
      <c r="G256" s="85"/>
      <c r="H256" s="369">
        <f>95838.22-9984-28800</f>
        <v>57054.22</v>
      </c>
      <c r="I256" s="370"/>
      <c r="J256" s="400"/>
      <c r="K256" s="400"/>
      <c r="L256" s="400"/>
      <c r="M256" s="417"/>
      <c r="N256" s="417"/>
    </row>
    <row r="257" spans="1:14" s="3" customFormat="1" ht="18" customHeight="1">
      <c r="A257" s="377" t="s">
        <v>210</v>
      </c>
      <c r="B257" s="94"/>
      <c r="C257" s="378"/>
      <c r="D257" s="379"/>
      <c r="E257" s="14"/>
      <c r="F257" s="14"/>
      <c r="G257" s="85"/>
      <c r="H257" s="369">
        <f>H256+793.48</f>
        <v>57847.700000000004</v>
      </c>
      <c r="I257" s="417"/>
      <c r="J257" s="417"/>
      <c r="K257" s="417"/>
      <c r="L257" s="417"/>
      <c r="M257" s="417"/>
      <c r="N257" s="417"/>
    </row>
    <row r="258" spans="1:14" s="3" customFormat="1" ht="18" customHeight="1">
      <c r="A258" s="94" t="s">
        <v>211</v>
      </c>
      <c r="B258" s="94"/>
      <c r="C258" s="378"/>
      <c r="D258" s="379"/>
      <c r="E258" s="14"/>
      <c r="F258" s="14"/>
      <c r="G258" s="85"/>
      <c r="H258" s="369"/>
      <c r="I258" s="370"/>
      <c r="J258" s="400"/>
      <c r="K258" s="400"/>
      <c r="L258" s="400"/>
      <c r="M258" s="417"/>
      <c r="N258" s="417"/>
    </row>
    <row r="259" spans="1:14" s="3" customFormat="1" ht="18" customHeight="1">
      <c r="A259" s="94"/>
      <c r="B259" s="94"/>
      <c r="C259" s="378"/>
      <c r="D259" s="379"/>
      <c r="E259" s="14"/>
      <c r="F259" s="14"/>
      <c r="G259" s="85"/>
      <c r="H259" s="369"/>
      <c r="I259" s="370"/>
      <c r="J259" s="400"/>
      <c r="K259" s="400"/>
      <c r="L259" s="400"/>
      <c r="M259" s="417"/>
      <c r="N259" s="417"/>
    </row>
    <row r="260" spans="1:14" s="3" customFormat="1" ht="18" customHeight="1">
      <c r="A260" s="94"/>
      <c r="B260" s="94" t="s">
        <v>212</v>
      </c>
      <c r="C260" s="378"/>
      <c r="D260" s="379"/>
      <c r="E260" s="14"/>
      <c r="F260" s="14"/>
      <c r="G260" s="85"/>
      <c r="H260" s="369">
        <f>38789.22-9984-28800</f>
        <v>5.220000000001164</v>
      </c>
      <c r="I260" s="370"/>
      <c r="J260" s="400"/>
      <c r="K260" s="400"/>
      <c r="L260" s="400"/>
      <c r="M260" s="417"/>
      <c r="N260" s="417"/>
    </row>
    <row r="261" spans="1:14" s="3" customFormat="1" ht="18" customHeight="1">
      <c r="A261" s="94"/>
      <c r="B261" s="94" t="s">
        <v>213</v>
      </c>
      <c r="C261" s="378"/>
      <c r="D261" s="379"/>
      <c r="E261" s="14"/>
      <c r="F261" s="14"/>
      <c r="G261" s="85"/>
      <c r="H261" s="369">
        <f>H260+793.48</f>
        <v>798.7000000000012</v>
      </c>
      <c r="I261" s="370"/>
      <c r="J261" s="400"/>
      <c r="K261" s="400"/>
      <c r="L261" s="400"/>
      <c r="M261" s="417"/>
      <c r="N261" s="417"/>
    </row>
    <row r="262" spans="1:14" s="3" customFormat="1" ht="18" customHeight="1">
      <c r="A262" s="94"/>
      <c r="B262" s="94"/>
      <c r="C262" s="378"/>
      <c r="D262" s="379"/>
      <c r="E262" s="14"/>
      <c r="F262" s="14"/>
      <c r="G262" s="85"/>
      <c r="H262" s="369"/>
      <c r="I262" s="370"/>
      <c r="J262" s="400"/>
      <c r="K262" s="400"/>
      <c r="L262" s="400"/>
      <c r="M262" s="417"/>
      <c r="N262" s="417"/>
    </row>
    <row r="263" spans="1:12" ht="18" customHeight="1">
      <c r="A263" s="94"/>
      <c r="B263" s="94"/>
      <c r="C263" s="378"/>
      <c r="D263" s="379"/>
      <c r="E263" s="14"/>
      <c r="F263" s="14"/>
      <c r="G263" s="85"/>
      <c r="H263" s="85"/>
      <c r="I263" s="375"/>
      <c r="J263" s="415"/>
      <c r="K263" s="416"/>
      <c r="L263" s="416"/>
    </row>
    <row r="264" spans="1:12" ht="18" customHeight="1">
      <c r="A264" s="377" t="s">
        <v>232</v>
      </c>
      <c r="B264" s="94"/>
      <c r="C264" s="378"/>
      <c r="D264" s="17"/>
      <c r="E264" s="17"/>
      <c r="F264" s="17"/>
      <c r="G264" s="85"/>
      <c r="H264" s="85">
        <f>H268+H272</f>
        <v>236505.5</v>
      </c>
      <c r="I264" s="375"/>
      <c r="J264" s="415"/>
      <c r="K264" s="416"/>
      <c r="L264" s="416"/>
    </row>
    <row r="265" spans="1:12" ht="18" customHeight="1">
      <c r="A265" s="94" t="s">
        <v>210</v>
      </c>
      <c r="B265" s="94"/>
      <c r="C265" s="378"/>
      <c r="D265" s="17"/>
      <c r="E265" s="14"/>
      <c r="F265" s="14"/>
      <c r="G265" s="85"/>
      <c r="H265" s="85">
        <f>H269+H273</f>
        <v>183505.5</v>
      </c>
      <c r="I265" s="375"/>
      <c r="J265" s="415"/>
      <c r="K265" s="416"/>
      <c r="L265" s="416"/>
    </row>
    <row r="266" spans="1:12" ht="18" customHeight="1">
      <c r="A266" s="94"/>
      <c r="B266" s="94" t="s">
        <v>2</v>
      </c>
      <c r="C266" s="378"/>
      <c r="D266" s="17"/>
      <c r="E266" s="14"/>
      <c r="F266" s="14"/>
      <c r="G266" s="85"/>
      <c r="H266" s="85"/>
      <c r="I266" s="375"/>
      <c r="J266" s="415"/>
      <c r="K266" s="416"/>
      <c r="L266" s="416"/>
    </row>
    <row r="267" spans="1:12" ht="18" customHeight="1">
      <c r="A267" s="94"/>
      <c r="B267" s="94"/>
      <c r="C267" s="378"/>
      <c r="D267" s="17"/>
      <c r="E267" s="14"/>
      <c r="F267" s="14"/>
      <c r="G267" s="85"/>
      <c r="H267" s="85"/>
      <c r="I267" s="375"/>
      <c r="J267" s="415"/>
      <c r="K267" s="416"/>
      <c r="L267" s="416"/>
    </row>
    <row r="268" spans="1:12" ht="18" customHeight="1">
      <c r="A268" s="94"/>
      <c r="B268" s="94" t="s">
        <v>212</v>
      </c>
      <c r="C268" s="378"/>
      <c r="D268" s="379"/>
      <c r="E268" s="14"/>
      <c r="F268" s="14"/>
      <c r="G268" s="85"/>
      <c r="H268" s="85">
        <v>142021</v>
      </c>
      <c r="I268" s="375"/>
      <c r="J268" s="415"/>
      <c r="K268" s="416"/>
      <c r="L268" s="416"/>
    </row>
    <row r="269" spans="1:12" ht="18" customHeight="1">
      <c r="A269" s="94"/>
      <c r="B269" s="94" t="s">
        <v>213</v>
      </c>
      <c r="C269" s="378"/>
      <c r="D269" s="379"/>
      <c r="E269" s="14"/>
      <c r="F269" s="14"/>
      <c r="G269" s="85"/>
      <c r="H269" s="85">
        <f>H268-D97</f>
        <v>102021</v>
      </c>
      <c r="I269" s="375"/>
      <c r="J269" s="415"/>
      <c r="K269" s="416"/>
      <c r="L269" s="416"/>
    </row>
    <row r="270" spans="1:12" ht="18" customHeight="1">
      <c r="A270" s="94"/>
      <c r="B270" s="94"/>
      <c r="C270" s="378"/>
      <c r="D270" s="17"/>
      <c r="E270" s="14"/>
      <c r="F270" s="14"/>
      <c r="G270" s="85"/>
      <c r="H270" s="85"/>
      <c r="I270" s="375"/>
      <c r="J270" s="415"/>
      <c r="K270" s="416"/>
      <c r="L270" s="416"/>
    </row>
    <row r="271" spans="1:12" ht="18" customHeight="1">
      <c r="A271" s="94"/>
      <c r="B271" s="94"/>
      <c r="C271" s="378"/>
      <c r="D271" s="17"/>
      <c r="E271" s="14"/>
      <c r="F271" s="14"/>
      <c r="G271" s="85"/>
      <c r="H271" s="85"/>
      <c r="I271" s="375"/>
      <c r="J271" s="415"/>
      <c r="K271" s="416"/>
      <c r="L271" s="416"/>
    </row>
    <row r="272" spans="1:12" ht="18" customHeight="1">
      <c r="A272" s="94"/>
      <c r="B272" s="94" t="s">
        <v>214</v>
      </c>
      <c r="C272" s="378"/>
      <c r="D272" s="380"/>
      <c r="E272" s="14"/>
      <c r="F272" s="14"/>
      <c r="G272" s="85"/>
      <c r="H272" s="85">
        <v>94484.5</v>
      </c>
      <c r="I272" s="375"/>
      <c r="J272" s="415"/>
      <c r="K272" s="416"/>
      <c r="L272" s="416"/>
    </row>
    <row r="273" spans="1:12" ht="18" customHeight="1">
      <c r="A273" s="94"/>
      <c r="B273" s="94" t="s">
        <v>213</v>
      </c>
      <c r="C273" s="378"/>
      <c r="D273" s="380"/>
      <c r="E273" s="14"/>
      <c r="F273" s="14"/>
      <c r="G273" s="85"/>
      <c r="H273" s="85">
        <f>H272-13000</f>
        <v>81484.5</v>
      </c>
      <c r="I273" s="375"/>
      <c r="J273" s="415"/>
      <c r="K273" s="416"/>
      <c r="L273" s="416"/>
    </row>
    <row r="274" spans="1:12" ht="18" customHeight="1">
      <c r="A274" s="94"/>
      <c r="B274" s="94"/>
      <c r="C274" s="378"/>
      <c r="D274" s="379"/>
      <c r="E274" s="14"/>
      <c r="F274" s="14"/>
      <c r="G274" s="85"/>
      <c r="H274" s="85"/>
      <c r="I274" s="375"/>
      <c r="J274" s="415"/>
      <c r="K274" s="416"/>
      <c r="L274" s="416"/>
    </row>
    <row r="275" spans="1:12" ht="18" customHeight="1">
      <c r="A275" s="371"/>
      <c r="B275" s="372"/>
      <c r="C275" s="43"/>
      <c r="D275" s="368"/>
      <c r="E275" s="368"/>
      <c r="F275" s="368"/>
      <c r="G275" s="368"/>
      <c r="H275" s="85"/>
      <c r="I275" s="375"/>
      <c r="J275" s="415"/>
      <c r="K275" s="416"/>
      <c r="L275" s="416"/>
    </row>
    <row r="276" spans="1:12" ht="18" customHeight="1">
      <c r="A276" s="63" t="s">
        <v>33</v>
      </c>
      <c r="B276" s="63"/>
      <c r="C276" s="111"/>
      <c r="D276" s="112"/>
      <c r="E276" s="112"/>
      <c r="F276" s="113"/>
      <c r="G276" s="112"/>
      <c r="H276" s="85"/>
      <c r="I276" s="375"/>
      <c r="J276" s="415"/>
      <c r="K276" s="416"/>
      <c r="L276" s="416"/>
    </row>
    <row r="277" spans="1:12" ht="18" customHeight="1">
      <c r="A277" s="63"/>
      <c r="B277" s="63"/>
      <c r="C277" s="111"/>
      <c r="D277" s="112"/>
      <c r="E277" s="112"/>
      <c r="F277" s="113"/>
      <c r="G277" s="112"/>
      <c r="H277" s="85"/>
      <c r="I277" s="375"/>
      <c r="J277" s="415"/>
      <c r="K277" s="416"/>
      <c r="L277" s="416"/>
    </row>
    <row r="278" spans="1:12" ht="18" customHeight="1">
      <c r="A278" s="114" t="s">
        <v>34</v>
      </c>
      <c r="B278" s="114"/>
      <c r="C278" s="115"/>
      <c r="D278" s="116"/>
      <c r="E278" s="116"/>
      <c r="F278" s="117"/>
      <c r="G278" s="116"/>
      <c r="H278" s="85"/>
      <c r="I278" s="375"/>
      <c r="J278" s="415"/>
      <c r="K278" s="416"/>
      <c r="L278" s="416"/>
    </row>
    <row r="279" spans="1:12" ht="18" customHeight="1">
      <c r="A279" s="114"/>
      <c r="B279" s="114"/>
      <c r="C279" s="115"/>
      <c r="D279" s="116"/>
      <c r="E279" s="116"/>
      <c r="F279" s="117"/>
      <c r="G279" s="116"/>
      <c r="H279" s="85"/>
      <c r="I279" s="375"/>
      <c r="J279" s="415"/>
      <c r="K279" s="416"/>
      <c r="L279" s="416"/>
    </row>
    <row r="280" spans="1:12" ht="18" customHeight="1">
      <c r="A280" s="63" t="s">
        <v>35</v>
      </c>
      <c r="B280" s="63"/>
      <c r="C280" s="111"/>
      <c r="D280" s="112"/>
      <c r="E280" s="112"/>
      <c r="F280" s="113"/>
      <c r="G280" s="112"/>
      <c r="H280" s="85"/>
      <c r="I280" s="375"/>
      <c r="J280" s="415"/>
      <c r="K280" s="416"/>
      <c r="L280" s="416"/>
    </row>
    <row r="281" spans="1:12" ht="18" customHeight="1">
      <c r="A281" s="63"/>
      <c r="B281" s="63"/>
      <c r="C281" s="111"/>
      <c r="D281" s="112"/>
      <c r="E281" s="112"/>
      <c r="F281" s="113"/>
      <c r="G281" s="112"/>
      <c r="H281" s="85"/>
      <c r="I281" s="375"/>
      <c r="J281" s="415"/>
      <c r="K281" s="416"/>
      <c r="L281" s="416"/>
    </row>
    <row r="282" spans="1:12" ht="18" customHeight="1">
      <c r="A282" s="114" t="s">
        <v>36</v>
      </c>
      <c r="B282" s="114"/>
      <c r="C282" s="115"/>
      <c r="D282" s="116"/>
      <c r="E282" s="116"/>
      <c r="F282" s="117"/>
      <c r="G282" s="116"/>
      <c r="H282" s="85"/>
      <c r="I282" s="375"/>
      <c r="J282" s="415"/>
      <c r="K282" s="416"/>
      <c r="L282" s="416"/>
    </row>
    <row r="283" spans="1:12" ht="18" customHeight="1">
      <c r="A283" s="114"/>
      <c r="B283" s="114"/>
      <c r="C283" s="115"/>
      <c r="D283" s="116"/>
      <c r="E283" s="116"/>
      <c r="F283" s="117"/>
      <c r="G283" s="116"/>
      <c r="H283" s="85"/>
      <c r="I283" s="375"/>
      <c r="J283" s="415"/>
      <c r="K283" s="416"/>
      <c r="L283" s="416"/>
    </row>
    <row r="284" spans="1:14" s="3" customFormat="1" ht="18" customHeight="1">
      <c r="A284" s="60"/>
      <c r="B284" s="60"/>
      <c r="C284" s="61"/>
      <c r="D284" s="118"/>
      <c r="E284" s="118"/>
      <c r="F284" s="119" t="s">
        <v>37</v>
      </c>
      <c r="G284" s="118"/>
      <c r="H284" s="369"/>
      <c r="I284" s="370"/>
      <c r="J284" s="400"/>
      <c r="K284" s="400"/>
      <c r="L284" s="400"/>
      <c r="M284" s="417"/>
      <c r="N284" s="417"/>
    </row>
    <row r="285" spans="1:8" ht="18" customHeight="1">
      <c r="A285" s="60"/>
      <c r="B285" s="60"/>
      <c r="C285" s="61"/>
      <c r="D285" s="118"/>
      <c r="E285" s="118"/>
      <c r="F285" s="119" t="s">
        <v>38</v>
      </c>
      <c r="G285" s="118"/>
      <c r="H285" s="85"/>
    </row>
    <row r="286" spans="1:8" ht="18" customHeight="1">
      <c r="A286" s="60"/>
      <c r="B286" s="60"/>
      <c r="C286" s="61"/>
      <c r="D286" s="118"/>
      <c r="E286" s="118"/>
      <c r="F286" s="119"/>
      <c r="G286" s="118"/>
      <c r="H286" s="85"/>
    </row>
    <row r="287" spans="1:8" ht="18" customHeight="1">
      <c r="A287" s="60"/>
      <c r="B287" s="60"/>
      <c r="C287" s="61"/>
      <c r="D287" s="118"/>
      <c r="E287" s="118"/>
      <c r="F287" s="120" t="s">
        <v>39</v>
      </c>
      <c r="G287" s="118"/>
      <c r="H287" s="15"/>
    </row>
    <row r="288" spans="1:8" ht="18" customHeight="1">
      <c r="A288" s="43"/>
      <c r="B288" s="43"/>
      <c r="C288" s="43"/>
      <c r="H288" s="15"/>
    </row>
    <row r="289" spans="1:8" ht="18" customHeight="1">
      <c r="A289" s="43"/>
      <c r="B289" s="43"/>
      <c r="C289" s="43"/>
      <c r="H289" s="85"/>
    </row>
    <row r="290" spans="1:8" ht="18" customHeight="1">
      <c r="A290" s="43"/>
      <c r="B290" s="43"/>
      <c r="C290" s="43"/>
      <c r="H290" s="85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130" zoomScaleNormal="130" zoomScalePageLayoutView="0" workbookViewId="0" topLeftCell="A61">
      <selection activeCell="I67" sqref="I67"/>
    </sheetView>
  </sheetViews>
  <sheetFormatPr defaultColWidth="9.140625" defaultRowHeight="12.75"/>
  <cols>
    <col min="1" max="1" width="4.57421875" style="122" customWidth="1"/>
    <col min="2" max="2" width="5.140625" style="37" customWidth="1"/>
    <col min="3" max="3" width="6.57421875" style="37" customWidth="1"/>
    <col min="4" max="4" width="5.28125" style="126" customWidth="1"/>
    <col min="5" max="5" width="40.7109375" style="38" customWidth="1"/>
    <col min="6" max="6" width="16.28125" style="122" customWidth="1"/>
    <col min="7" max="7" width="13.28125" style="122" customWidth="1"/>
    <col min="8" max="8" width="15.140625" style="37" hidden="1" customWidth="1"/>
    <col min="9" max="9" width="20.8515625" style="37" customWidth="1"/>
    <col min="10" max="10" width="14.7109375" style="129" customWidth="1"/>
    <col min="11" max="11" width="9.140625" style="129" customWidth="1"/>
    <col min="12" max="12" width="32.140625" style="129" customWidth="1"/>
    <col min="13" max="15" width="9.140625" style="129" customWidth="1"/>
    <col min="16" max="16384" width="9.140625" style="37" customWidth="1"/>
  </cols>
  <sheetData>
    <row r="1" spans="1:7" ht="20.25">
      <c r="A1" s="147"/>
      <c r="B1" s="132"/>
      <c r="C1" s="132"/>
      <c r="D1" s="147"/>
      <c r="F1" s="148" t="s">
        <v>53</v>
      </c>
      <c r="G1" s="37"/>
    </row>
    <row r="2" spans="1:7" ht="18.75">
      <c r="A2" s="147"/>
      <c r="B2" s="132"/>
      <c r="C2" s="132"/>
      <c r="D2" s="147"/>
      <c r="F2" s="149" t="s">
        <v>250</v>
      </c>
      <c r="G2" s="37"/>
    </row>
    <row r="3" spans="1:7" ht="18.75">
      <c r="A3" s="147"/>
      <c r="B3" s="132"/>
      <c r="C3" s="132"/>
      <c r="D3" s="147"/>
      <c r="F3" s="149" t="s">
        <v>54</v>
      </c>
      <c r="G3" s="37"/>
    </row>
    <row r="4" spans="1:7" ht="16.5">
      <c r="A4" s="147"/>
      <c r="B4" s="132"/>
      <c r="C4" s="132"/>
      <c r="D4" s="147"/>
      <c r="F4" s="150" t="s">
        <v>251</v>
      </c>
      <c r="G4" s="37"/>
    </row>
    <row r="5" spans="1:7" ht="12.75">
      <c r="A5" s="147"/>
      <c r="B5" s="132"/>
      <c r="C5" s="132"/>
      <c r="D5" s="147"/>
      <c r="E5" s="151"/>
      <c r="F5" s="121"/>
      <c r="G5" s="37"/>
    </row>
    <row r="6" spans="1:7" ht="19.5">
      <c r="A6" s="147"/>
      <c r="B6" s="152"/>
      <c r="C6" s="153" t="s">
        <v>55</v>
      </c>
      <c r="D6" s="154"/>
      <c r="E6" s="155"/>
      <c r="F6" s="156"/>
      <c r="G6" s="156"/>
    </row>
    <row r="7" spans="1:7" ht="19.5">
      <c r="A7" s="147"/>
      <c r="B7" s="152"/>
      <c r="C7" s="153" t="s">
        <v>56</v>
      </c>
      <c r="D7" s="154"/>
      <c r="E7" s="155"/>
      <c r="F7" s="156"/>
      <c r="G7" s="157"/>
    </row>
    <row r="8" spans="1:7" ht="18.75">
      <c r="A8" s="147"/>
      <c r="B8" s="152"/>
      <c r="C8" s="158"/>
      <c r="D8" s="154"/>
      <c r="E8" s="155"/>
      <c r="F8" s="156"/>
      <c r="G8" s="156"/>
    </row>
    <row r="9" spans="1:7" ht="12.75">
      <c r="A9" s="147"/>
      <c r="B9" s="152" t="s">
        <v>3</v>
      </c>
      <c r="C9" s="159"/>
      <c r="D9" s="160"/>
      <c r="E9" s="155"/>
      <c r="F9" s="161" t="s">
        <v>57</v>
      </c>
      <c r="G9" s="161"/>
    </row>
    <row r="10" spans="1:7" ht="18.75" customHeight="1">
      <c r="A10" s="162"/>
      <c r="B10" s="163"/>
      <c r="C10" s="164"/>
      <c r="D10" s="165"/>
      <c r="E10" s="163"/>
      <c r="F10" s="166" t="s">
        <v>58</v>
      </c>
      <c r="G10" s="167"/>
    </row>
    <row r="11" spans="1:7" ht="18.75" customHeight="1">
      <c r="A11" s="168" t="s">
        <v>59</v>
      </c>
      <c r="B11" s="169" t="s">
        <v>13</v>
      </c>
      <c r="C11" s="170" t="s">
        <v>11</v>
      </c>
      <c r="D11" s="170" t="s">
        <v>6</v>
      </c>
      <c r="E11" s="169" t="s">
        <v>60</v>
      </c>
      <c r="F11" s="171"/>
      <c r="G11" s="172" t="s">
        <v>2</v>
      </c>
    </row>
    <row r="12" spans="1:10" ht="40.5" customHeight="1">
      <c r="A12" s="173"/>
      <c r="B12" s="174"/>
      <c r="C12" s="175"/>
      <c r="D12" s="176"/>
      <c r="E12" s="174"/>
      <c r="F12" s="177" t="s">
        <v>61</v>
      </c>
      <c r="G12" s="178" t="s">
        <v>62</v>
      </c>
      <c r="I12" s="179"/>
      <c r="J12" s="180"/>
    </row>
    <row r="13" spans="1:10" ht="21" customHeight="1">
      <c r="A13" s="162"/>
      <c r="B13" s="181" t="s">
        <v>63</v>
      </c>
      <c r="C13" s="182"/>
      <c r="D13" s="183"/>
      <c r="E13" s="184"/>
      <c r="F13" s="185">
        <f>F14+F23+F28+F33+F39+F68+F42+F71+F113+F118</f>
        <v>38943936.19</v>
      </c>
      <c r="G13" s="186">
        <f>G14+G23+G28+G33+G42+G71+G113</f>
        <v>7570974.36</v>
      </c>
      <c r="I13" s="187"/>
      <c r="J13" s="188"/>
    </row>
    <row r="14" spans="1:10" ht="24.75" customHeight="1">
      <c r="A14" s="189"/>
      <c r="B14" s="190">
        <v>600</v>
      </c>
      <c r="C14" s="190"/>
      <c r="D14" s="191"/>
      <c r="E14" s="192" t="s">
        <v>64</v>
      </c>
      <c r="F14" s="193">
        <f>F15</f>
        <v>6435100</v>
      </c>
      <c r="G14" s="194">
        <f>G15</f>
        <v>179242.73</v>
      </c>
      <c r="I14" s="195"/>
      <c r="J14" s="196"/>
    </row>
    <row r="15" spans="1:7" ht="27.75" customHeight="1">
      <c r="A15" s="173"/>
      <c r="B15" s="197"/>
      <c r="C15" s="198">
        <v>60016</v>
      </c>
      <c r="D15" s="199"/>
      <c r="E15" s="200" t="s">
        <v>65</v>
      </c>
      <c r="F15" s="201">
        <f>SUM(F16:F22)</f>
        <v>6435100</v>
      </c>
      <c r="G15" s="202">
        <f>SUM(G16:G22)</f>
        <v>179242.73</v>
      </c>
    </row>
    <row r="16" spans="1:15" s="209" customFormat="1" ht="35.25" customHeight="1">
      <c r="A16" s="189">
        <v>1</v>
      </c>
      <c r="B16" s="203"/>
      <c r="C16" s="204"/>
      <c r="D16" s="205">
        <v>6050</v>
      </c>
      <c r="E16" s="206" t="s">
        <v>66</v>
      </c>
      <c r="F16" s="207">
        <f>2267036-130000-325000-10600</f>
        <v>1801436</v>
      </c>
      <c r="G16" s="208">
        <v>179242.73</v>
      </c>
      <c r="I16" s="210"/>
      <c r="J16" s="211"/>
      <c r="K16" s="211"/>
      <c r="L16" s="211"/>
      <c r="M16" s="211"/>
      <c r="N16" s="211"/>
      <c r="O16" s="211"/>
    </row>
    <row r="17" spans="1:15" s="209" customFormat="1" ht="26.25" customHeight="1">
      <c r="A17" s="189">
        <v>2</v>
      </c>
      <c r="B17" s="203"/>
      <c r="C17" s="204"/>
      <c r="D17" s="205">
        <v>6050</v>
      </c>
      <c r="E17" s="206" t="s">
        <v>67</v>
      </c>
      <c r="F17" s="207">
        <f>200000-49500</f>
        <v>150500</v>
      </c>
      <c r="G17" s="208">
        <v>0</v>
      </c>
      <c r="J17" s="211"/>
      <c r="K17" s="211"/>
      <c r="L17" s="211"/>
      <c r="M17" s="211"/>
      <c r="N17" s="211"/>
      <c r="O17" s="211"/>
    </row>
    <row r="18" spans="1:15" s="209" customFormat="1" ht="35.25" customHeight="1">
      <c r="A18" s="173">
        <v>3</v>
      </c>
      <c r="B18" s="203"/>
      <c r="C18" s="204"/>
      <c r="D18" s="205">
        <v>6050</v>
      </c>
      <c r="E18" s="206" t="s">
        <v>68</v>
      </c>
      <c r="F18" s="207">
        <f>43000-41500</f>
        <v>1500</v>
      </c>
      <c r="G18" s="208">
        <v>0</v>
      </c>
      <c r="J18" s="211"/>
      <c r="K18" s="211"/>
      <c r="L18" s="211"/>
      <c r="M18" s="211"/>
      <c r="N18" s="211"/>
      <c r="O18" s="211"/>
    </row>
    <row r="19" spans="1:15" s="209" customFormat="1" ht="35.25" customHeight="1">
      <c r="A19" s="173">
        <v>4</v>
      </c>
      <c r="B19" s="203"/>
      <c r="C19" s="204"/>
      <c r="D19" s="205">
        <v>6050</v>
      </c>
      <c r="E19" s="206" t="s">
        <v>192</v>
      </c>
      <c r="F19" s="207">
        <v>106764</v>
      </c>
      <c r="G19" s="208">
        <v>0</v>
      </c>
      <c r="J19" s="211"/>
      <c r="K19" s="211"/>
      <c r="L19" s="211"/>
      <c r="M19" s="211"/>
      <c r="N19" s="211"/>
      <c r="O19" s="211"/>
    </row>
    <row r="20" spans="1:15" s="209" customFormat="1" ht="35.25" customHeight="1">
      <c r="A20" s="173">
        <v>5</v>
      </c>
      <c r="B20" s="203"/>
      <c r="C20" s="204"/>
      <c r="D20" s="205">
        <v>6050</v>
      </c>
      <c r="E20" s="206" t="s">
        <v>233</v>
      </c>
      <c r="F20" s="450">
        <v>9900</v>
      </c>
      <c r="G20" s="208"/>
      <c r="J20" s="211"/>
      <c r="K20" s="211"/>
      <c r="L20" s="211"/>
      <c r="M20" s="211"/>
      <c r="N20" s="211"/>
      <c r="O20" s="211"/>
    </row>
    <row r="21" spans="1:15" s="209" customFormat="1" ht="35.25" customHeight="1">
      <c r="A21" s="173"/>
      <c r="B21" s="203"/>
      <c r="C21" s="204"/>
      <c r="D21" s="446">
        <v>6050</v>
      </c>
      <c r="E21" s="449" t="s">
        <v>237</v>
      </c>
      <c r="F21" s="447">
        <f>4350000</f>
        <v>4350000</v>
      </c>
      <c r="G21" s="208"/>
      <c r="J21" s="211"/>
      <c r="K21" s="211"/>
      <c r="L21" s="211"/>
      <c r="M21" s="211"/>
      <c r="N21" s="211"/>
      <c r="O21" s="211"/>
    </row>
    <row r="22" spans="1:15" s="209" customFormat="1" ht="29.25" customHeight="1">
      <c r="A22" s="173">
        <v>6</v>
      </c>
      <c r="B22" s="203"/>
      <c r="C22" s="204"/>
      <c r="D22" s="205">
        <v>6060</v>
      </c>
      <c r="E22" s="206" t="s">
        <v>69</v>
      </c>
      <c r="F22" s="207">
        <v>15000</v>
      </c>
      <c r="G22" s="208">
        <v>0</v>
      </c>
      <c r="J22" s="211"/>
      <c r="K22" s="211"/>
      <c r="L22" s="211"/>
      <c r="M22" s="211"/>
      <c r="N22" s="211"/>
      <c r="O22" s="211"/>
    </row>
    <row r="23" spans="1:7" ht="27" customHeight="1">
      <c r="A23" s="212"/>
      <c r="B23" s="190">
        <v>700</v>
      </c>
      <c r="C23" s="190"/>
      <c r="D23" s="191"/>
      <c r="E23" s="213" t="s">
        <v>70</v>
      </c>
      <c r="F23" s="214">
        <f>F24+F26</f>
        <v>2259593.8899999997</v>
      </c>
      <c r="G23" s="215">
        <f>G24+G26</f>
        <v>634944.51</v>
      </c>
    </row>
    <row r="24" spans="1:7" ht="27" customHeight="1">
      <c r="A24" s="189"/>
      <c r="B24" s="216"/>
      <c r="C24" s="217">
        <v>70005</v>
      </c>
      <c r="D24" s="199"/>
      <c r="E24" s="200" t="s">
        <v>71</v>
      </c>
      <c r="F24" s="201">
        <f>SUM(F25:F25)</f>
        <v>728905</v>
      </c>
      <c r="G24" s="202">
        <f>SUM(G25:G25)</f>
        <v>0</v>
      </c>
    </row>
    <row r="25" spans="1:7" ht="29.25" customHeight="1">
      <c r="A25" s="189">
        <v>7</v>
      </c>
      <c r="B25" s="218"/>
      <c r="C25" s="219"/>
      <c r="D25" s="205">
        <v>6060</v>
      </c>
      <c r="E25" s="206" t="s">
        <v>72</v>
      </c>
      <c r="F25" s="220">
        <f>1118622+137000+50000-570000+5483-12200</f>
        <v>728905</v>
      </c>
      <c r="G25" s="221">
        <v>0</v>
      </c>
    </row>
    <row r="26" spans="1:7" ht="24.75" customHeight="1">
      <c r="A26" s="189"/>
      <c r="B26" s="222"/>
      <c r="C26" s="223">
        <v>70095</v>
      </c>
      <c r="D26" s="224"/>
      <c r="E26" s="200" t="s">
        <v>73</v>
      </c>
      <c r="F26" s="201">
        <f>SUM(F27:F27)</f>
        <v>1530688.89</v>
      </c>
      <c r="G26" s="202">
        <f>SUM(G27:G27)</f>
        <v>634944.51</v>
      </c>
    </row>
    <row r="27" spans="1:7" ht="72.75" customHeight="1">
      <c r="A27" s="189">
        <v>8</v>
      </c>
      <c r="B27" s="222"/>
      <c r="C27" s="197"/>
      <c r="D27" s="189">
        <v>6010</v>
      </c>
      <c r="E27" s="225" t="s">
        <v>74</v>
      </c>
      <c r="F27" s="220">
        <v>1530688.89</v>
      </c>
      <c r="G27" s="221">
        <v>634944.51</v>
      </c>
    </row>
    <row r="28" spans="1:7" ht="24.75" customHeight="1">
      <c r="A28" s="226"/>
      <c r="B28" s="190">
        <v>750</v>
      </c>
      <c r="C28" s="190"/>
      <c r="D28" s="191"/>
      <c r="E28" s="227" t="s">
        <v>75</v>
      </c>
      <c r="F28" s="228">
        <f>F29</f>
        <v>160520</v>
      </c>
      <c r="G28" s="229">
        <f>G29</f>
        <v>0</v>
      </c>
    </row>
    <row r="29" spans="1:7" ht="27" customHeight="1">
      <c r="A29" s="189"/>
      <c r="B29" s="230"/>
      <c r="C29" s="223">
        <v>75023</v>
      </c>
      <c r="D29" s="224"/>
      <c r="E29" s="231" t="s">
        <v>76</v>
      </c>
      <c r="F29" s="232">
        <f>SUM(F30:F32)</f>
        <v>160520</v>
      </c>
      <c r="G29" s="233">
        <f>SUM(G41:G41)</f>
        <v>0</v>
      </c>
    </row>
    <row r="30" spans="1:7" ht="27" customHeight="1">
      <c r="A30" s="189">
        <v>9</v>
      </c>
      <c r="B30" s="234"/>
      <c r="C30" s="222"/>
      <c r="D30" s="205">
        <v>6050</v>
      </c>
      <c r="E30" s="235" t="s">
        <v>77</v>
      </c>
      <c r="F30" s="448">
        <f>60000+13000</f>
        <v>73000</v>
      </c>
      <c r="G30" s="221">
        <v>0</v>
      </c>
    </row>
    <row r="31" spans="1:7" ht="41.25" customHeight="1">
      <c r="A31" s="189">
        <v>10</v>
      </c>
      <c r="B31" s="234"/>
      <c r="C31" s="222"/>
      <c r="D31" s="205">
        <v>6050</v>
      </c>
      <c r="E31" s="235" t="s">
        <v>78</v>
      </c>
      <c r="F31" s="236">
        <f>40000-2480</f>
        <v>37520</v>
      </c>
      <c r="G31" s="221"/>
    </row>
    <row r="32" spans="1:7" ht="25.5" customHeight="1">
      <c r="A32" s="189">
        <v>11</v>
      </c>
      <c r="B32" s="234"/>
      <c r="C32" s="222"/>
      <c r="D32" s="205">
        <v>6060</v>
      </c>
      <c r="E32" s="235" t="s">
        <v>79</v>
      </c>
      <c r="F32" s="236">
        <f>150000-100000</f>
        <v>50000</v>
      </c>
      <c r="G32" s="221">
        <v>0</v>
      </c>
    </row>
    <row r="33" spans="1:7" ht="30" customHeight="1">
      <c r="A33" s="189"/>
      <c r="B33" s="190">
        <v>754</v>
      </c>
      <c r="C33" s="190"/>
      <c r="D33" s="226"/>
      <c r="E33" s="237" t="s">
        <v>80</v>
      </c>
      <c r="F33" s="214">
        <f>F34+F37</f>
        <v>43212</v>
      </c>
      <c r="G33" s="215">
        <f>G34+G37</f>
        <v>0</v>
      </c>
    </row>
    <row r="34" spans="1:7" ht="28.5" customHeight="1">
      <c r="A34" s="189"/>
      <c r="B34" s="238"/>
      <c r="C34" s="216">
        <v>75412</v>
      </c>
      <c r="D34" s="239"/>
      <c r="E34" s="240" t="s">
        <v>81</v>
      </c>
      <c r="F34" s="201">
        <f>F35+F36</f>
        <v>24212</v>
      </c>
      <c r="G34" s="202">
        <f>G35</f>
        <v>0</v>
      </c>
    </row>
    <row r="35" spans="1:7" ht="26.25" customHeight="1">
      <c r="A35" s="189">
        <v>12</v>
      </c>
      <c r="B35" s="241"/>
      <c r="C35" s="242"/>
      <c r="D35" s="205">
        <v>6060</v>
      </c>
      <c r="E35" s="206" t="s">
        <v>82</v>
      </c>
      <c r="F35" s="220">
        <f>6000-1788</f>
        <v>4212</v>
      </c>
      <c r="G35" s="221">
        <v>0</v>
      </c>
    </row>
    <row r="36" spans="1:7" ht="33.75" customHeight="1">
      <c r="A36" s="189">
        <v>13</v>
      </c>
      <c r="B36" s="241"/>
      <c r="C36" s="218"/>
      <c r="D36" s="189">
        <v>6230</v>
      </c>
      <c r="E36" s="243" t="s">
        <v>83</v>
      </c>
      <c r="F36" s="244">
        <v>20000</v>
      </c>
      <c r="G36" s="245">
        <v>0</v>
      </c>
    </row>
    <row r="37" spans="1:7" ht="26.25" customHeight="1">
      <c r="A37" s="189"/>
      <c r="B37" s="238"/>
      <c r="C37" s="223">
        <v>75414</v>
      </c>
      <c r="D37" s="239"/>
      <c r="E37" s="240" t="s">
        <v>84</v>
      </c>
      <c r="F37" s="232">
        <f>SUM(F38)</f>
        <v>19000</v>
      </c>
      <c r="G37" s="233">
        <f>SUM(G38)</f>
        <v>0</v>
      </c>
    </row>
    <row r="38" spans="1:7" ht="29.25" customHeight="1">
      <c r="A38" s="189">
        <v>14</v>
      </c>
      <c r="B38" s="218"/>
      <c r="C38" s="246"/>
      <c r="D38" s="247">
        <v>6060</v>
      </c>
      <c r="E38" s="206" t="s">
        <v>82</v>
      </c>
      <c r="F38" s="207">
        <v>19000</v>
      </c>
      <c r="G38" s="208">
        <v>0</v>
      </c>
    </row>
    <row r="39" spans="1:7" ht="25.5" customHeight="1">
      <c r="A39" s="189"/>
      <c r="B39" s="190">
        <v>758</v>
      </c>
      <c r="C39" s="248"/>
      <c r="D39" s="191"/>
      <c r="E39" s="213" t="s">
        <v>85</v>
      </c>
      <c r="F39" s="214">
        <f>F40</f>
        <v>102021</v>
      </c>
      <c r="G39" s="215">
        <f>G40</f>
        <v>0</v>
      </c>
    </row>
    <row r="40" spans="1:7" ht="27.75" customHeight="1">
      <c r="A40" s="189"/>
      <c r="B40" s="249"/>
      <c r="C40" s="223">
        <v>75818</v>
      </c>
      <c r="D40" s="199"/>
      <c r="E40" s="231" t="s">
        <v>86</v>
      </c>
      <c r="F40" s="232">
        <f>F41</f>
        <v>102021</v>
      </c>
      <c r="G40" s="233">
        <f>G41</f>
        <v>0</v>
      </c>
    </row>
    <row r="41" spans="1:7" ht="33.75" customHeight="1">
      <c r="A41" s="189"/>
      <c r="B41" s="241"/>
      <c r="C41" s="250"/>
      <c r="D41" s="205">
        <v>6800</v>
      </c>
      <c r="E41" s="251" t="s">
        <v>14</v>
      </c>
      <c r="F41" s="437">
        <f>800000-40000-10000-250000-130000-70000-80000+105000-34000-8979-125000-15000-40000</f>
        <v>102021</v>
      </c>
      <c r="G41" s="208">
        <f>500000-500000</f>
        <v>0</v>
      </c>
    </row>
    <row r="42" spans="1:7" ht="24.75" customHeight="1">
      <c r="A42" s="173"/>
      <c r="B42" s="190">
        <v>801</v>
      </c>
      <c r="C42" s="246"/>
      <c r="D42" s="247"/>
      <c r="E42" s="252" t="s">
        <v>87</v>
      </c>
      <c r="F42" s="228">
        <f>F61+F50+F43+F63</f>
        <v>2249274</v>
      </c>
      <c r="G42" s="229">
        <f>G61+G43+G63</f>
        <v>0</v>
      </c>
    </row>
    <row r="43" spans="1:7" ht="24.75" customHeight="1">
      <c r="A43" s="173"/>
      <c r="B43" s="241"/>
      <c r="C43" s="216">
        <v>80101</v>
      </c>
      <c r="D43" s="224"/>
      <c r="E43" s="231" t="s">
        <v>88</v>
      </c>
      <c r="F43" s="232">
        <f>SUM(F44:F49)</f>
        <v>967260</v>
      </c>
      <c r="G43" s="233">
        <f>G44</f>
        <v>0</v>
      </c>
    </row>
    <row r="44" spans="1:7" ht="27.75" customHeight="1">
      <c r="A44" s="173">
        <v>15</v>
      </c>
      <c r="B44" s="241"/>
      <c r="C44" s="242"/>
      <c r="D44" s="205">
        <v>6050</v>
      </c>
      <c r="E44" s="251" t="s">
        <v>89</v>
      </c>
      <c r="F44" s="244">
        <v>800000</v>
      </c>
      <c r="G44" s="245">
        <v>0</v>
      </c>
    </row>
    <row r="45" spans="1:7" ht="29.25" customHeight="1">
      <c r="A45" s="173">
        <v>16</v>
      </c>
      <c r="B45" s="241"/>
      <c r="C45" s="218"/>
      <c r="D45" s="205">
        <v>6050</v>
      </c>
      <c r="E45" s="251" t="s">
        <v>90</v>
      </c>
      <c r="F45" s="244">
        <v>9000</v>
      </c>
      <c r="G45" s="245">
        <v>0</v>
      </c>
    </row>
    <row r="46" spans="1:7" ht="30.75" customHeight="1">
      <c r="A46" s="173">
        <v>17</v>
      </c>
      <c r="B46" s="241"/>
      <c r="C46" s="218"/>
      <c r="D46" s="205">
        <v>6050</v>
      </c>
      <c r="E46" s="251" t="s">
        <v>91</v>
      </c>
      <c r="F46" s="244">
        <v>6000</v>
      </c>
      <c r="G46" s="245">
        <v>0</v>
      </c>
    </row>
    <row r="47" spans="1:7" ht="30.75" customHeight="1">
      <c r="A47" s="173">
        <v>18</v>
      </c>
      <c r="B47" s="241"/>
      <c r="C47" s="218"/>
      <c r="D47" s="205">
        <v>6050</v>
      </c>
      <c r="E47" s="251" t="s">
        <v>92</v>
      </c>
      <c r="F47" s="244">
        <v>140000</v>
      </c>
      <c r="G47" s="245"/>
    </row>
    <row r="48" spans="1:7" ht="30.75" customHeight="1">
      <c r="A48" s="173">
        <v>19</v>
      </c>
      <c r="B48" s="241"/>
      <c r="C48" s="218"/>
      <c r="D48" s="205">
        <v>6060</v>
      </c>
      <c r="E48" s="251" t="s">
        <v>93</v>
      </c>
      <c r="F48" s="244">
        <v>5760</v>
      </c>
      <c r="G48" s="245"/>
    </row>
    <row r="49" spans="1:7" ht="24.75" customHeight="1">
      <c r="A49" s="173">
        <v>20</v>
      </c>
      <c r="B49" s="241"/>
      <c r="C49" s="250"/>
      <c r="D49" s="205">
        <v>6060</v>
      </c>
      <c r="E49" s="251" t="s">
        <v>94</v>
      </c>
      <c r="F49" s="244">
        <v>6500</v>
      </c>
      <c r="G49" s="245">
        <v>0</v>
      </c>
    </row>
    <row r="50" spans="1:7" ht="24.75" customHeight="1">
      <c r="A50" s="173"/>
      <c r="B50" s="241"/>
      <c r="C50" s="222">
        <v>80104</v>
      </c>
      <c r="D50" s="199"/>
      <c r="E50" s="200" t="s">
        <v>95</v>
      </c>
      <c r="F50" s="232">
        <f>SUM(F51:F60)</f>
        <v>102714</v>
      </c>
      <c r="G50" s="233">
        <f>SUM(G54:G60)</f>
        <v>0</v>
      </c>
    </row>
    <row r="51" spans="1:15" s="254" customFormat="1" ht="35.25" customHeight="1">
      <c r="A51" s="173">
        <v>21</v>
      </c>
      <c r="B51" s="241"/>
      <c r="C51" s="242"/>
      <c r="D51" s="205">
        <v>6050</v>
      </c>
      <c r="E51" s="253" t="s">
        <v>195</v>
      </c>
      <c r="F51" s="244">
        <v>9300</v>
      </c>
      <c r="G51" s="245"/>
      <c r="J51" s="255"/>
      <c r="K51" s="255"/>
      <c r="L51" s="255"/>
      <c r="M51" s="255"/>
      <c r="N51" s="255"/>
      <c r="O51" s="255"/>
    </row>
    <row r="52" spans="1:15" s="254" customFormat="1" ht="35.25" customHeight="1">
      <c r="A52" s="173">
        <v>22</v>
      </c>
      <c r="B52" s="241"/>
      <c r="C52" s="218"/>
      <c r="D52" s="205">
        <v>6050</v>
      </c>
      <c r="E52" s="253" t="s">
        <v>198</v>
      </c>
      <c r="F52" s="244">
        <v>27000</v>
      </c>
      <c r="G52" s="245"/>
      <c r="J52" s="255"/>
      <c r="K52" s="255"/>
      <c r="L52" s="255"/>
      <c r="M52" s="255"/>
      <c r="N52" s="255"/>
      <c r="O52" s="255"/>
    </row>
    <row r="53" spans="1:15" s="329" customFormat="1" ht="35.25" customHeight="1">
      <c r="A53" s="173">
        <v>23</v>
      </c>
      <c r="B53" s="241"/>
      <c r="C53" s="218"/>
      <c r="D53" s="205">
        <v>6050</v>
      </c>
      <c r="E53" s="251" t="s">
        <v>194</v>
      </c>
      <c r="F53" s="244">
        <v>18914</v>
      </c>
      <c r="G53" s="245"/>
      <c r="J53" s="331"/>
      <c r="K53" s="331"/>
      <c r="L53" s="331"/>
      <c r="M53" s="331"/>
      <c r="N53" s="331"/>
      <c r="O53" s="331"/>
    </row>
    <row r="54" spans="1:7" ht="24.75" customHeight="1">
      <c r="A54" s="173">
        <v>24</v>
      </c>
      <c r="B54" s="241"/>
      <c r="C54" s="218"/>
      <c r="D54" s="205">
        <v>6060</v>
      </c>
      <c r="E54" s="251" t="s">
        <v>96</v>
      </c>
      <c r="F54" s="244">
        <v>5000</v>
      </c>
      <c r="G54" s="245">
        <v>0</v>
      </c>
    </row>
    <row r="55" spans="1:7" ht="28.5" customHeight="1">
      <c r="A55" s="173">
        <v>25</v>
      </c>
      <c r="B55" s="241"/>
      <c r="C55" s="218"/>
      <c r="D55" s="205">
        <v>6060</v>
      </c>
      <c r="E55" s="251" t="s">
        <v>97</v>
      </c>
      <c r="F55" s="244">
        <v>5000</v>
      </c>
      <c r="G55" s="245">
        <v>0</v>
      </c>
    </row>
    <row r="56" spans="1:7" ht="24.75" customHeight="1">
      <c r="A56" s="173">
        <v>26</v>
      </c>
      <c r="B56" s="241"/>
      <c r="C56" s="218"/>
      <c r="D56" s="205">
        <v>6060</v>
      </c>
      <c r="E56" s="251" t="s">
        <v>98</v>
      </c>
      <c r="F56" s="244">
        <v>8000</v>
      </c>
      <c r="G56" s="245">
        <v>0</v>
      </c>
    </row>
    <row r="57" spans="1:7" ht="29.25" customHeight="1">
      <c r="A57" s="173">
        <v>27</v>
      </c>
      <c r="B57" s="241"/>
      <c r="C57" s="218"/>
      <c r="D57" s="205">
        <v>6060</v>
      </c>
      <c r="E57" s="251" t="s">
        <v>99</v>
      </c>
      <c r="F57" s="244">
        <v>8000</v>
      </c>
      <c r="G57" s="245">
        <v>0</v>
      </c>
    </row>
    <row r="58" spans="1:7" ht="29.25" customHeight="1">
      <c r="A58" s="173">
        <v>28</v>
      </c>
      <c r="B58" s="241"/>
      <c r="C58" s="218"/>
      <c r="D58" s="205">
        <v>6060</v>
      </c>
      <c r="E58" s="251" t="s">
        <v>100</v>
      </c>
      <c r="F58" s="244">
        <v>9000</v>
      </c>
      <c r="G58" s="245">
        <v>0</v>
      </c>
    </row>
    <row r="59" spans="1:7" ht="29.25" customHeight="1">
      <c r="A59" s="173">
        <v>29</v>
      </c>
      <c r="B59" s="241"/>
      <c r="C59" s="218"/>
      <c r="D59" s="205">
        <v>6060</v>
      </c>
      <c r="E59" s="251" t="s">
        <v>189</v>
      </c>
      <c r="F59" s="244">
        <v>4500</v>
      </c>
      <c r="G59" s="245"/>
    </row>
    <row r="60" spans="1:7" ht="30.75" customHeight="1">
      <c r="A60" s="173">
        <v>30</v>
      </c>
      <c r="B60" s="241"/>
      <c r="C60" s="250"/>
      <c r="D60" s="205">
        <v>6060</v>
      </c>
      <c r="E60" s="251" t="s">
        <v>101</v>
      </c>
      <c r="F60" s="244">
        <v>8000</v>
      </c>
      <c r="G60" s="245">
        <v>0</v>
      </c>
    </row>
    <row r="61" spans="1:7" ht="25.5" customHeight="1">
      <c r="A61" s="189"/>
      <c r="B61" s="241"/>
      <c r="C61" s="198">
        <v>80110</v>
      </c>
      <c r="D61" s="199"/>
      <c r="E61" s="200" t="s">
        <v>102</v>
      </c>
      <c r="F61" s="201">
        <f>F62</f>
        <v>1158000</v>
      </c>
      <c r="G61" s="202">
        <f>G62</f>
        <v>0</v>
      </c>
    </row>
    <row r="62" spans="1:7" ht="24" customHeight="1">
      <c r="A62" s="189">
        <v>31</v>
      </c>
      <c r="B62" s="241"/>
      <c r="C62" s="218"/>
      <c r="D62" s="256">
        <v>6050</v>
      </c>
      <c r="E62" s="225" t="s">
        <v>103</v>
      </c>
      <c r="F62" s="220">
        <f>1240000-82000</f>
        <v>1158000</v>
      </c>
      <c r="G62" s="221">
        <v>0</v>
      </c>
    </row>
    <row r="63" spans="1:7" ht="27" customHeight="1">
      <c r="A63" s="189"/>
      <c r="B63" s="241"/>
      <c r="C63" s="216">
        <v>80148</v>
      </c>
      <c r="D63" s="199"/>
      <c r="E63" s="200" t="s">
        <v>104</v>
      </c>
      <c r="F63" s="201">
        <f>SUM(F64:F67)</f>
        <v>21300</v>
      </c>
      <c r="G63" s="202">
        <f>SUM(G64:G67)</f>
        <v>0</v>
      </c>
    </row>
    <row r="64" spans="1:7" ht="22.5" customHeight="1">
      <c r="A64" s="189">
        <v>32</v>
      </c>
      <c r="B64" s="241"/>
      <c r="C64" s="216"/>
      <c r="D64" s="205">
        <v>6060</v>
      </c>
      <c r="E64" s="206" t="s">
        <v>105</v>
      </c>
      <c r="F64" s="220">
        <v>4300</v>
      </c>
      <c r="G64" s="221">
        <v>0</v>
      </c>
    </row>
    <row r="65" spans="1:7" ht="24" customHeight="1">
      <c r="A65" s="189">
        <v>33</v>
      </c>
      <c r="B65" s="241"/>
      <c r="C65" s="222"/>
      <c r="D65" s="205">
        <v>6060</v>
      </c>
      <c r="E65" s="206" t="s">
        <v>106</v>
      </c>
      <c r="F65" s="220">
        <v>7000</v>
      </c>
      <c r="G65" s="221">
        <v>0</v>
      </c>
    </row>
    <row r="66" spans="1:7" ht="21" customHeight="1">
      <c r="A66" s="189">
        <v>34</v>
      </c>
      <c r="B66" s="241"/>
      <c r="C66" s="218"/>
      <c r="D66" s="257">
        <v>6060</v>
      </c>
      <c r="E66" s="206" t="s">
        <v>107</v>
      </c>
      <c r="F66" s="220">
        <v>5500</v>
      </c>
      <c r="G66" s="221">
        <v>0</v>
      </c>
    </row>
    <row r="67" spans="1:7" ht="24.75" customHeight="1">
      <c r="A67" s="189">
        <v>35</v>
      </c>
      <c r="B67" s="241"/>
      <c r="C67" s="250"/>
      <c r="D67" s="257">
        <v>6060</v>
      </c>
      <c r="E67" s="206" t="s">
        <v>108</v>
      </c>
      <c r="F67" s="220">
        <v>4500</v>
      </c>
      <c r="G67" s="221">
        <v>0</v>
      </c>
    </row>
    <row r="68" spans="1:7" ht="29.25" customHeight="1">
      <c r="A68" s="189"/>
      <c r="B68" s="248">
        <v>853</v>
      </c>
      <c r="C68" s="250"/>
      <c r="D68" s="257"/>
      <c r="E68" s="213" t="s">
        <v>109</v>
      </c>
      <c r="F68" s="214">
        <f>F69</f>
        <v>251002</v>
      </c>
      <c r="G68" s="215">
        <f>G69</f>
        <v>0</v>
      </c>
    </row>
    <row r="69" spans="1:7" ht="21.75" customHeight="1">
      <c r="A69" s="247"/>
      <c r="B69" s="248"/>
      <c r="C69" s="217">
        <v>85395</v>
      </c>
      <c r="D69" s="258"/>
      <c r="E69" s="200" t="s">
        <v>110</v>
      </c>
      <c r="F69" s="201">
        <f>F70</f>
        <v>251002</v>
      </c>
      <c r="G69" s="202">
        <f>G70</f>
        <v>0</v>
      </c>
    </row>
    <row r="70" spans="1:7" ht="30" customHeight="1">
      <c r="A70" s="162">
        <v>36</v>
      </c>
      <c r="B70" s="259"/>
      <c r="C70" s="197"/>
      <c r="D70" s="189">
        <v>6010</v>
      </c>
      <c r="E70" s="225" t="s">
        <v>111</v>
      </c>
      <c r="F70" s="207">
        <f>250000+1002</f>
        <v>251002</v>
      </c>
      <c r="G70" s="208">
        <v>0</v>
      </c>
    </row>
    <row r="71" spans="1:7" ht="30" customHeight="1">
      <c r="A71" s="226"/>
      <c r="B71" s="190">
        <v>900</v>
      </c>
      <c r="C71" s="190"/>
      <c r="D71" s="191"/>
      <c r="E71" s="213" t="s">
        <v>112</v>
      </c>
      <c r="F71" s="214">
        <f>F72+F77+F75+F80</f>
        <v>26531173.299999997</v>
      </c>
      <c r="G71" s="215">
        <f>G72+G77+G75+G80</f>
        <v>6306787.12</v>
      </c>
    </row>
    <row r="72" spans="1:7" ht="27" customHeight="1">
      <c r="A72" s="226"/>
      <c r="B72" s="259"/>
      <c r="C72" s="222">
        <v>90002</v>
      </c>
      <c r="D72" s="224"/>
      <c r="E72" s="200" t="s">
        <v>113</v>
      </c>
      <c r="F72" s="201">
        <f>SUM(F73:F74)</f>
        <v>42000</v>
      </c>
      <c r="G72" s="202">
        <f>SUM(G73:G74)</f>
        <v>42000</v>
      </c>
    </row>
    <row r="73" spans="1:7" ht="21" customHeight="1">
      <c r="A73" s="565">
        <v>37</v>
      </c>
      <c r="B73" s="259"/>
      <c r="C73" s="248"/>
      <c r="D73" s="205">
        <v>6220</v>
      </c>
      <c r="E73" s="567" t="s">
        <v>114</v>
      </c>
      <c r="F73" s="261">
        <v>12000</v>
      </c>
      <c r="G73" s="262">
        <v>12000</v>
      </c>
    </row>
    <row r="74" spans="1:7" ht="18" customHeight="1">
      <c r="A74" s="566"/>
      <c r="B74" s="259"/>
      <c r="C74" s="263"/>
      <c r="D74" s="205">
        <v>6230</v>
      </c>
      <c r="E74" s="568"/>
      <c r="F74" s="261">
        <v>30000</v>
      </c>
      <c r="G74" s="262">
        <v>30000</v>
      </c>
    </row>
    <row r="75" spans="1:15" s="267" customFormat="1" ht="21.75" customHeight="1">
      <c r="A75" s="264"/>
      <c r="B75" s="222"/>
      <c r="C75" s="223">
        <v>90013</v>
      </c>
      <c r="D75" s="199"/>
      <c r="E75" s="461" t="s">
        <v>182</v>
      </c>
      <c r="F75" s="265">
        <f>F76</f>
        <v>58000</v>
      </c>
      <c r="G75" s="266">
        <f>G76</f>
        <v>0</v>
      </c>
      <c r="J75" s="268"/>
      <c r="K75" s="268"/>
      <c r="L75" s="268"/>
      <c r="M75" s="268"/>
      <c r="N75" s="268"/>
      <c r="O75" s="268"/>
    </row>
    <row r="76" spans="1:7" ht="36" customHeight="1">
      <c r="A76" s="173">
        <v>38</v>
      </c>
      <c r="B76" s="259"/>
      <c r="C76" s="259"/>
      <c r="D76" s="205">
        <v>6050</v>
      </c>
      <c r="E76" s="269" t="s">
        <v>115</v>
      </c>
      <c r="F76" s="261">
        <v>58000</v>
      </c>
      <c r="G76" s="262"/>
    </row>
    <row r="77" spans="1:7" ht="27.75" customHeight="1">
      <c r="A77" s="226"/>
      <c r="B77" s="259"/>
      <c r="C77" s="216">
        <v>90015</v>
      </c>
      <c r="D77" s="224"/>
      <c r="E77" s="200" t="s">
        <v>116</v>
      </c>
      <c r="F77" s="270">
        <f>F78+F79</f>
        <v>20000</v>
      </c>
      <c r="G77" s="202">
        <f>G79</f>
        <v>0</v>
      </c>
    </row>
    <row r="78" spans="1:15" s="254" customFormat="1" ht="27.75" customHeight="1">
      <c r="A78" s="189">
        <v>39</v>
      </c>
      <c r="B78" s="241"/>
      <c r="C78" s="242"/>
      <c r="D78" s="205">
        <v>6050</v>
      </c>
      <c r="E78" s="206" t="s">
        <v>117</v>
      </c>
      <c r="F78" s="220">
        <v>10000</v>
      </c>
      <c r="G78" s="221">
        <v>0</v>
      </c>
      <c r="J78" s="255"/>
      <c r="K78" s="255"/>
      <c r="L78" s="255"/>
      <c r="M78" s="255"/>
      <c r="N78" s="255"/>
      <c r="O78" s="255"/>
    </row>
    <row r="79" spans="1:7" ht="33" customHeight="1">
      <c r="A79" s="189">
        <v>40</v>
      </c>
      <c r="B79" s="241"/>
      <c r="C79" s="259"/>
      <c r="D79" s="205">
        <v>6050</v>
      </c>
      <c r="E79" s="271" t="s">
        <v>118</v>
      </c>
      <c r="F79" s="261">
        <v>10000</v>
      </c>
      <c r="G79" s="262">
        <v>0</v>
      </c>
    </row>
    <row r="80" spans="1:7" ht="26.25" customHeight="1">
      <c r="A80" s="189"/>
      <c r="B80" s="222"/>
      <c r="C80" s="223">
        <v>90095</v>
      </c>
      <c r="D80" s="224"/>
      <c r="E80" s="200" t="s">
        <v>73</v>
      </c>
      <c r="F80" s="201">
        <f>SUM(F81:F112)</f>
        <v>26411173.299999997</v>
      </c>
      <c r="G80" s="202">
        <f>SUM(G81:G112)</f>
        <v>6264787.12</v>
      </c>
    </row>
    <row r="81" spans="1:15" s="254" customFormat="1" ht="42.75" customHeight="1">
      <c r="A81" s="162">
        <v>41</v>
      </c>
      <c r="B81" s="272"/>
      <c r="C81" s="218"/>
      <c r="D81" s="205">
        <v>6010</v>
      </c>
      <c r="E81" s="206" t="s">
        <v>119</v>
      </c>
      <c r="F81" s="220">
        <v>20000</v>
      </c>
      <c r="G81" s="221">
        <v>20000</v>
      </c>
      <c r="J81" s="255"/>
      <c r="K81" s="255"/>
      <c r="L81" s="255"/>
      <c r="M81" s="255"/>
      <c r="N81" s="255"/>
      <c r="O81" s="255"/>
    </row>
    <row r="82" spans="1:15" s="254" customFormat="1" ht="42.75" customHeight="1">
      <c r="A82" s="162">
        <v>42</v>
      </c>
      <c r="B82" s="272"/>
      <c r="C82" s="218"/>
      <c r="D82" s="205">
        <v>6010</v>
      </c>
      <c r="E82" s="235" t="s">
        <v>120</v>
      </c>
      <c r="F82" s="220">
        <v>70000</v>
      </c>
      <c r="G82" s="221">
        <v>70000</v>
      </c>
      <c r="J82" s="255"/>
      <c r="K82" s="255"/>
      <c r="L82" s="255"/>
      <c r="M82" s="255"/>
      <c r="N82" s="255"/>
      <c r="O82" s="255"/>
    </row>
    <row r="83" spans="1:15" s="254" customFormat="1" ht="33.75" customHeight="1">
      <c r="A83" s="162">
        <v>43</v>
      </c>
      <c r="B83" s="272"/>
      <c r="C83" s="218"/>
      <c r="D83" s="247">
        <v>6010</v>
      </c>
      <c r="E83" s="206" t="s">
        <v>121</v>
      </c>
      <c r="F83" s="220">
        <v>3470000</v>
      </c>
      <c r="G83" s="221">
        <v>3470000</v>
      </c>
      <c r="J83" s="255"/>
      <c r="K83" s="255"/>
      <c r="L83" s="255"/>
      <c r="M83" s="255"/>
      <c r="N83" s="255"/>
      <c r="O83" s="255"/>
    </row>
    <row r="84" spans="1:15" s="254" customFormat="1" ht="36" customHeight="1">
      <c r="A84" s="162">
        <v>44</v>
      </c>
      <c r="B84" s="272"/>
      <c r="C84" s="218"/>
      <c r="D84" s="205">
        <v>6010</v>
      </c>
      <c r="E84" s="206" t="s">
        <v>122</v>
      </c>
      <c r="F84" s="220">
        <v>350000</v>
      </c>
      <c r="G84" s="221">
        <v>350000</v>
      </c>
      <c r="J84" s="255"/>
      <c r="K84" s="255"/>
      <c r="L84" s="255"/>
      <c r="M84" s="255"/>
      <c r="N84" s="255"/>
      <c r="O84" s="255"/>
    </row>
    <row r="85" spans="1:15" s="254" customFormat="1" ht="58.5" customHeight="1">
      <c r="A85" s="162">
        <v>45</v>
      </c>
      <c r="B85" s="272"/>
      <c r="C85" s="218"/>
      <c r="D85" s="205">
        <v>6010</v>
      </c>
      <c r="E85" s="273" t="s">
        <v>123</v>
      </c>
      <c r="F85" s="220">
        <v>10000</v>
      </c>
      <c r="G85" s="221">
        <v>5000</v>
      </c>
      <c r="I85" s="358"/>
      <c r="J85" s="274"/>
      <c r="K85" s="255"/>
      <c r="L85" s="255"/>
      <c r="M85" s="255"/>
      <c r="N85" s="255"/>
      <c r="O85" s="255"/>
    </row>
    <row r="86" spans="1:15" s="254" customFormat="1" ht="54.75" customHeight="1">
      <c r="A86" s="162">
        <v>46</v>
      </c>
      <c r="B86" s="272"/>
      <c r="C86" s="218"/>
      <c r="D86" s="205">
        <v>6010</v>
      </c>
      <c r="E86" s="273" t="s">
        <v>124</v>
      </c>
      <c r="F86" s="220">
        <v>16000</v>
      </c>
      <c r="G86" s="221">
        <v>16000</v>
      </c>
      <c r="I86" s="358"/>
      <c r="J86" s="255"/>
      <c r="K86" s="255"/>
      <c r="L86" s="255"/>
      <c r="M86" s="255"/>
      <c r="N86" s="255"/>
      <c r="O86" s="255"/>
    </row>
    <row r="87" spans="1:15" s="254" customFormat="1" ht="42.75" customHeight="1">
      <c r="A87" s="162">
        <v>47</v>
      </c>
      <c r="B87" s="272"/>
      <c r="C87" s="218"/>
      <c r="D87" s="205">
        <v>6010</v>
      </c>
      <c r="E87" s="273" t="s">
        <v>125</v>
      </c>
      <c r="F87" s="220">
        <v>18000</v>
      </c>
      <c r="G87" s="221">
        <v>18000</v>
      </c>
      <c r="I87" s="358"/>
      <c r="J87" s="255"/>
      <c r="K87" s="255"/>
      <c r="L87" s="255"/>
      <c r="M87" s="255"/>
      <c r="N87" s="255"/>
      <c r="O87" s="255"/>
    </row>
    <row r="88" spans="1:15" s="254" customFormat="1" ht="42.75" customHeight="1">
      <c r="A88" s="162">
        <v>48</v>
      </c>
      <c r="B88" s="272"/>
      <c r="C88" s="218"/>
      <c r="D88" s="205">
        <v>6010</v>
      </c>
      <c r="E88" s="273" t="s">
        <v>126</v>
      </c>
      <c r="F88" s="220">
        <v>36000</v>
      </c>
      <c r="G88" s="221">
        <v>30000</v>
      </c>
      <c r="I88" s="358"/>
      <c r="J88" s="255"/>
      <c r="K88" s="255"/>
      <c r="L88" s="255"/>
      <c r="M88" s="255"/>
      <c r="N88" s="255"/>
      <c r="O88" s="255"/>
    </row>
    <row r="89" spans="1:15" s="254" customFormat="1" ht="42.75" customHeight="1">
      <c r="A89" s="162">
        <v>49</v>
      </c>
      <c r="B89" s="272"/>
      <c r="C89" s="218"/>
      <c r="D89" s="205">
        <v>6010</v>
      </c>
      <c r="E89" s="273" t="s">
        <v>127</v>
      </c>
      <c r="F89" s="220">
        <v>30000</v>
      </c>
      <c r="G89" s="221"/>
      <c r="I89" s="358"/>
      <c r="J89" s="255"/>
      <c r="K89" s="255"/>
      <c r="L89" s="255"/>
      <c r="M89" s="255"/>
      <c r="N89" s="255"/>
      <c r="O89" s="255"/>
    </row>
    <row r="90" spans="1:15" s="254" customFormat="1" ht="42.75" customHeight="1">
      <c r="A90" s="162">
        <v>50</v>
      </c>
      <c r="B90" s="272"/>
      <c r="C90" s="218"/>
      <c r="D90" s="205">
        <v>6010</v>
      </c>
      <c r="E90" s="273" t="s">
        <v>128</v>
      </c>
      <c r="F90" s="220">
        <v>70000</v>
      </c>
      <c r="G90" s="221"/>
      <c r="I90" s="358"/>
      <c r="J90" s="255"/>
      <c r="K90" s="255"/>
      <c r="L90" s="255"/>
      <c r="M90" s="255"/>
      <c r="N90" s="255"/>
      <c r="O90" s="255"/>
    </row>
    <row r="91" spans="1:15" s="254" customFormat="1" ht="42.75" customHeight="1">
      <c r="A91" s="162">
        <v>51</v>
      </c>
      <c r="B91" s="272"/>
      <c r="C91" s="218"/>
      <c r="D91" s="205">
        <v>6010</v>
      </c>
      <c r="E91" s="273" t="s">
        <v>129</v>
      </c>
      <c r="F91" s="220">
        <v>40000</v>
      </c>
      <c r="G91" s="221"/>
      <c r="I91" s="358"/>
      <c r="J91" s="255"/>
      <c r="K91" s="255"/>
      <c r="L91" s="255"/>
      <c r="M91" s="255"/>
      <c r="N91" s="255"/>
      <c r="O91" s="255"/>
    </row>
    <row r="92" spans="1:15" s="254" customFormat="1" ht="38.25" customHeight="1">
      <c r="A92" s="162">
        <v>52</v>
      </c>
      <c r="B92" s="272"/>
      <c r="C92" s="218"/>
      <c r="D92" s="205">
        <v>6010</v>
      </c>
      <c r="E92" s="273" t="s">
        <v>130</v>
      </c>
      <c r="F92" s="220">
        <v>10000</v>
      </c>
      <c r="G92" s="221"/>
      <c r="I92" s="358"/>
      <c r="J92" s="255"/>
      <c r="K92" s="255"/>
      <c r="L92" s="255"/>
      <c r="M92" s="255"/>
      <c r="N92" s="255"/>
      <c r="O92" s="255"/>
    </row>
    <row r="93" spans="1:15" s="254" customFormat="1" ht="36.75" customHeight="1">
      <c r="A93" s="162">
        <v>53</v>
      </c>
      <c r="B93" s="272"/>
      <c r="C93" s="218"/>
      <c r="D93" s="205">
        <v>6010</v>
      </c>
      <c r="E93" s="273" t="s">
        <v>131</v>
      </c>
      <c r="F93" s="220">
        <v>30000</v>
      </c>
      <c r="G93" s="221">
        <v>30000</v>
      </c>
      <c r="I93" s="358"/>
      <c r="J93" s="255"/>
      <c r="K93" s="255"/>
      <c r="L93" s="255"/>
      <c r="M93" s="255"/>
      <c r="N93" s="255"/>
      <c r="O93" s="255"/>
    </row>
    <row r="94" spans="1:15" s="254" customFormat="1" ht="36.75" customHeight="1">
      <c r="A94" s="162">
        <v>54</v>
      </c>
      <c r="B94" s="272"/>
      <c r="C94" s="218"/>
      <c r="D94" s="205">
        <v>6010</v>
      </c>
      <c r="E94" s="277" t="s">
        <v>183</v>
      </c>
      <c r="F94" s="220">
        <v>10000</v>
      </c>
      <c r="G94" s="221">
        <v>3500</v>
      </c>
      <c r="I94" s="358"/>
      <c r="J94" s="255"/>
      <c r="K94" s="255"/>
      <c r="L94" s="255"/>
      <c r="M94" s="255"/>
      <c r="N94" s="255"/>
      <c r="O94" s="255"/>
    </row>
    <row r="95" spans="1:15" s="254" customFormat="1" ht="36.75" customHeight="1">
      <c r="A95" s="162">
        <v>55</v>
      </c>
      <c r="B95" s="272"/>
      <c r="C95" s="218"/>
      <c r="D95" s="205">
        <v>6010</v>
      </c>
      <c r="E95" s="277" t="s">
        <v>184</v>
      </c>
      <c r="F95" s="220">
        <v>170880</v>
      </c>
      <c r="G95" s="221">
        <v>163300</v>
      </c>
      <c r="I95" s="358"/>
      <c r="J95" s="255"/>
      <c r="K95" s="255"/>
      <c r="L95" s="255"/>
      <c r="M95" s="255"/>
      <c r="N95" s="255"/>
      <c r="O95" s="255"/>
    </row>
    <row r="96" spans="1:15" s="254" customFormat="1" ht="37.5" customHeight="1">
      <c r="A96" s="162">
        <v>56</v>
      </c>
      <c r="B96" s="272"/>
      <c r="C96" s="218"/>
      <c r="D96" s="205">
        <v>6050</v>
      </c>
      <c r="E96" s="206" t="s">
        <v>132</v>
      </c>
      <c r="F96" s="220">
        <f>471500-2700+3060+8979</f>
        <v>480839</v>
      </c>
      <c r="G96" s="221">
        <f>471500-2700</f>
        <v>468800</v>
      </c>
      <c r="J96" s="255"/>
      <c r="K96" s="255"/>
      <c r="L96" s="255"/>
      <c r="M96" s="255"/>
      <c r="N96" s="255"/>
      <c r="O96" s="255"/>
    </row>
    <row r="97" spans="1:15" s="254" customFormat="1" ht="49.5" customHeight="1">
      <c r="A97" s="162">
        <v>57</v>
      </c>
      <c r="B97" s="272"/>
      <c r="C97" s="218"/>
      <c r="D97" s="205">
        <v>6050</v>
      </c>
      <c r="E97" s="206" t="s">
        <v>133</v>
      </c>
      <c r="F97" s="220">
        <f>130000-6700-50000</f>
        <v>73300</v>
      </c>
      <c r="G97" s="221">
        <v>0</v>
      </c>
      <c r="J97" s="255"/>
      <c r="K97" s="255"/>
      <c r="L97" s="255"/>
      <c r="M97" s="255"/>
      <c r="N97" s="255"/>
      <c r="O97" s="255"/>
    </row>
    <row r="98" spans="1:15" s="254" customFormat="1" ht="41.25" customHeight="1">
      <c r="A98" s="162">
        <v>58</v>
      </c>
      <c r="B98" s="272"/>
      <c r="C98" s="218"/>
      <c r="D98" s="205">
        <v>6050</v>
      </c>
      <c r="E98" s="206" t="s">
        <v>134</v>
      </c>
      <c r="F98" s="220">
        <v>47000</v>
      </c>
      <c r="G98" s="221">
        <v>47000</v>
      </c>
      <c r="J98" s="274"/>
      <c r="K98" s="274"/>
      <c r="L98" s="274"/>
      <c r="M98" s="255"/>
      <c r="N98" s="255"/>
      <c r="O98" s="255"/>
    </row>
    <row r="99" spans="1:12" ht="30.75" customHeight="1">
      <c r="A99" s="162">
        <v>59</v>
      </c>
      <c r="B99" s="275"/>
      <c r="C99" s="222"/>
      <c r="D99" s="205">
        <v>6050</v>
      </c>
      <c r="E99" s="206" t="s">
        <v>135</v>
      </c>
      <c r="F99" s="220">
        <f>1825000-8300+18450</f>
        <v>1835150</v>
      </c>
      <c r="G99" s="221">
        <v>0</v>
      </c>
      <c r="J99" s="276"/>
      <c r="K99" s="276"/>
      <c r="L99" s="276"/>
    </row>
    <row r="100" spans="1:12" ht="37.5" customHeight="1">
      <c r="A100" s="162">
        <v>60</v>
      </c>
      <c r="B100" s="275"/>
      <c r="C100" s="222"/>
      <c r="D100" s="205">
        <v>6050</v>
      </c>
      <c r="E100" s="206" t="s">
        <v>136</v>
      </c>
      <c r="F100" s="220">
        <v>200000</v>
      </c>
      <c r="G100" s="221">
        <v>0</v>
      </c>
      <c r="J100" s="276"/>
      <c r="K100" s="276"/>
      <c r="L100" s="276"/>
    </row>
    <row r="101" spans="1:12" ht="34.5" customHeight="1">
      <c r="A101" s="162">
        <v>61</v>
      </c>
      <c r="B101" s="275"/>
      <c r="C101" s="222"/>
      <c r="D101" s="205">
        <v>6050</v>
      </c>
      <c r="E101" s="206" t="s">
        <v>137</v>
      </c>
      <c r="F101" s="220">
        <v>35000</v>
      </c>
      <c r="G101" s="221">
        <v>35000</v>
      </c>
      <c r="J101" s="276"/>
      <c r="K101" s="276"/>
      <c r="L101" s="276"/>
    </row>
    <row r="102" spans="1:12" ht="28.5" customHeight="1">
      <c r="A102" s="162">
        <v>62</v>
      </c>
      <c r="B102" s="275"/>
      <c r="C102" s="222"/>
      <c r="D102" s="205">
        <v>6050</v>
      </c>
      <c r="E102" s="206" t="s">
        <v>138</v>
      </c>
      <c r="F102" s="220">
        <f>78800-7515+7515</f>
        <v>78800</v>
      </c>
      <c r="G102" s="221"/>
      <c r="J102" s="276"/>
      <c r="K102" s="276"/>
      <c r="L102" s="276"/>
    </row>
    <row r="103" spans="1:12" ht="34.5" customHeight="1">
      <c r="A103" s="162">
        <v>63</v>
      </c>
      <c r="B103" s="275"/>
      <c r="C103" s="222"/>
      <c r="D103" s="205">
        <v>6050</v>
      </c>
      <c r="E103" s="206" t="s">
        <v>139</v>
      </c>
      <c r="F103" s="220">
        <v>15500</v>
      </c>
      <c r="G103" s="221"/>
      <c r="J103" s="276"/>
      <c r="K103" s="276"/>
      <c r="L103" s="276"/>
    </row>
    <row r="104" spans="1:10" ht="29.25" customHeight="1">
      <c r="A104" s="162">
        <v>64</v>
      </c>
      <c r="B104" s="275"/>
      <c r="C104" s="222"/>
      <c r="D104" s="205">
        <v>6050</v>
      </c>
      <c r="E104" s="206" t="s">
        <v>140</v>
      </c>
      <c r="F104" s="220">
        <v>29999</v>
      </c>
      <c r="G104" s="202">
        <v>0</v>
      </c>
      <c r="J104" s="276"/>
    </row>
    <row r="105" spans="1:10" ht="29.25" customHeight="1">
      <c r="A105" s="162">
        <v>65</v>
      </c>
      <c r="B105" s="275"/>
      <c r="C105" s="222"/>
      <c r="D105" s="205">
        <v>6050</v>
      </c>
      <c r="E105" s="277" t="s">
        <v>50</v>
      </c>
      <c r="F105" s="220">
        <v>200000</v>
      </c>
      <c r="G105" s="221">
        <v>156000</v>
      </c>
      <c r="I105" s="279"/>
      <c r="J105" s="276"/>
    </row>
    <row r="106" spans="1:10" ht="45.75" customHeight="1">
      <c r="A106" s="162">
        <v>66</v>
      </c>
      <c r="B106" s="275"/>
      <c r="C106" s="222"/>
      <c r="D106" s="205">
        <v>6050</v>
      </c>
      <c r="E106" s="277" t="s">
        <v>141</v>
      </c>
      <c r="F106" s="220">
        <f>20000-5200</f>
        <v>14800</v>
      </c>
      <c r="G106" s="221"/>
      <c r="I106" s="279"/>
      <c r="J106" s="276"/>
    </row>
    <row r="107" spans="1:15" s="38" customFormat="1" ht="29.25" customHeight="1">
      <c r="A107" s="162">
        <v>67</v>
      </c>
      <c r="B107" s="275"/>
      <c r="C107" s="222"/>
      <c r="D107" s="205">
        <v>6050</v>
      </c>
      <c r="E107" s="361" t="s">
        <v>196</v>
      </c>
      <c r="F107" s="220">
        <v>100000</v>
      </c>
      <c r="G107" s="221"/>
      <c r="I107" s="357"/>
      <c r="J107" s="311"/>
      <c r="K107" s="312"/>
      <c r="L107" s="312"/>
      <c r="M107" s="312"/>
      <c r="N107" s="312"/>
      <c r="O107" s="312"/>
    </row>
    <row r="108" spans="1:9" ht="66" customHeight="1">
      <c r="A108" s="162">
        <v>68</v>
      </c>
      <c r="B108" s="275"/>
      <c r="C108" s="222"/>
      <c r="D108" s="205">
        <v>6050</v>
      </c>
      <c r="E108" s="260" t="s">
        <v>142</v>
      </c>
      <c r="F108" s="261">
        <f>360000-9700</f>
        <v>350300</v>
      </c>
      <c r="G108" s="262">
        <v>0</v>
      </c>
      <c r="I108" s="195"/>
    </row>
    <row r="109" spans="1:10" ht="25.5" customHeight="1">
      <c r="A109" s="565">
        <v>69</v>
      </c>
      <c r="B109" s="275"/>
      <c r="C109" s="222"/>
      <c r="D109" s="205">
        <v>6050</v>
      </c>
      <c r="E109" s="571" t="s">
        <v>49</v>
      </c>
      <c r="F109" s="278">
        <f>5350.5+130000</f>
        <v>135350.5</v>
      </c>
      <c r="G109" s="262"/>
      <c r="J109" s="276"/>
    </row>
    <row r="110" spans="1:9" ht="23.25" customHeight="1">
      <c r="A110" s="569"/>
      <c r="B110" s="275"/>
      <c r="C110" s="222"/>
      <c r="D110" s="205">
        <v>6057</v>
      </c>
      <c r="E110" s="572"/>
      <c r="F110" s="236">
        <f>10913694.17+1463846.37</f>
        <v>12377540.54</v>
      </c>
      <c r="G110" s="221">
        <v>0</v>
      </c>
      <c r="H110" s="279">
        <f>F110+F111</f>
        <v>17964254.799999997</v>
      </c>
      <c r="I110" s="279"/>
    </row>
    <row r="111" spans="1:9" ht="20.25" customHeight="1">
      <c r="A111" s="570"/>
      <c r="B111" s="275"/>
      <c r="C111" s="222"/>
      <c r="D111" s="205">
        <v>6059</v>
      </c>
      <c r="E111" s="568"/>
      <c r="F111" s="236">
        <f>882187.12+4704527.14</f>
        <v>5586714.26</v>
      </c>
      <c r="G111" s="221">
        <v>882187.12</v>
      </c>
      <c r="I111" s="279"/>
    </row>
    <row r="112" spans="1:7" ht="30.75" customHeight="1">
      <c r="A112" s="189">
        <v>70</v>
      </c>
      <c r="B112" s="275"/>
      <c r="C112" s="222"/>
      <c r="D112" s="205">
        <v>6230</v>
      </c>
      <c r="E112" s="280" t="s">
        <v>143</v>
      </c>
      <c r="F112" s="261">
        <v>500000</v>
      </c>
      <c r="G112" s="262">
        <v>500000</v>
      </c>
    </row>
    <row r="113" spans="1:15" s="284" customFormat="1" ht="29.25" customHeight="1">
      <c r="A113" s="226"/>
      <c r="B113" s="281">
        <v>921</v>
      </c>
      <c r="C113" s="281"/>
      <c r="D113" s="226"/>
      <c r="E113" s="282" t="s">
        <v>144</v>
      </c>
      <c r="F113" s="283">
        <f>F114+F116</f>
        <v>860000</v>
      </c>
      <c r="G113" s="318">
        <f>G114+G116</f>
        <v>450000</v>
      </c>
      <c r="J113" s="285"/>
      <c r="K113" s="285"/>
      <c r="L113" s="285"/>
      <c r="M113" s="285"/>
      <c r="N113" s="285"/>
      <c r="O113" s="285"/>
    </row>
    <row r="114" spans="1:15" s="267" customFormat="1" ht="29.25" customHeight="1">
      <c r="A114" s="286" t="s">
        <v>3</v>
      </c>
      <c r="B114" s="287"/>
      <c r="C114" s="288">
        <v>92109</v>
      </c>
      <c r="D114" s="289"/>
      <c r="E114" s="290" t="s">
        <v>145</v>
      </c>
      <c r="F114" s="291">
        <f>F115</f>
        <v>854000</v>
      </c>
      <c r="G114" s="292">
        <f>G115</f>
        <v>450000</v>
      </c>
      <c r="J114" s="268"/>
      <c r="K114" s="268"/>
      <c r="L114" s="268"/>
      <c r="M114" s="268"/>
      <c r="N114" s="268"/>
      <c r="O114" s="268"/>
    </row>
    <row r="115" spans="1:7" ht="34.5" customHeight="1">
      <c r="A115" s="162">
        <v>71</v>
      </c>
      <c r="B115" s="293"/>
      <c r="C115" s="294"/>
      <c r="D115" s="256">
        <v>6050</v>
      </c>
      <c r="E115" s="271" t="s">
        <v>146</v>
      </c>
      <c r="F115" s="261">
        <f>850000+30000-26000</f>
        <v>854000</v>
      </c>
      <c r="G115" s="262">
        <v>450000</v>
      </c>
    </row>
    <row r="116" spans="1:7" ht="21.75" customHeight="1">
      <c r="A116" s="162"/>
      <c r="B116" s="293"/>
      <c r="C116" s="295">
        <v>92195</v>
      </c>
      <c r="D116" s="256"/>
      <c r="E116" s="296" t="s">
        <v>73</v>
      </c>
      <c r="F116" s="261">
        <f>F117</f>
        <v>6000</v>
      </c>
      <c r="G116" s="262">
        <f>G117</f>
        <v>0</v>
      </c>
    </row>
    <row r="117" spans="1:7" ht="28.5" customHeight="1">
      <c r="A117" s="162">
        <v>72</v>
      </c>
      <c r="B117" s="293"/>
      <c r="C117" s="294"/>
      <c r="D117" s="256">
        <v>6050</v>
      </c>
      <c r="E117" s="271" t="s">
        <v>147</v>
      </c>
      <c r="F117" s="261">
        <v>6000</v>
      </c>
      <c r="G117" s="262"/>
    </row>
    <row r="118" spans="1:7" ht="30" customHeight="1">
      <c r="A118" s="162"/>
      <c r="B118" s="281">
        <v>926</v>
      </c>
      <c r="C118" s="190"/>
      <c r="D118" s="226"/>
      <c r="E118" s="297" t="s">
        <v>148</v>
      </c>
      <c r="F118" s="298">
        <f>F119+F121</f>
        <v>52040</v>
      </c>
      <c r="G118" s="262"/>
    </row>
    <row r="119" spans="1:7" ht="30" customHeight="1">
      <c r="A119" s="204"/>
      <c r="B119" s="299"/>
      <c r="C119" s="239">
        <v>92601</v>
      </c>
      <c r="D119" s="239"/>
      <c r="E119" s="421" t="s">
        <v>267</v>
      </c>
      <c r="F119" s="261">
        <f>F120</f>
        <v>40000</v>
      </c>
      <c r="G119" s="262"/>
    </row>
    <row r="120" spans="1:7" ht="30" customHeight="1">
      <c r="A120" s="204"/>
      <c r="B120" s="299"/>
      <c r="C120" s="162"/>
      <c r="D120" s="438">
        <v>6050</v>
      </c>
      <c r="E120" s="439" t="s">
        <v>266</v>
      </c>
      <c r="F120" s="440">
        <v>40000</v>
      </c>
      <c r="G120" s="441"/>
    </row>
    <row r="121" spans="1:15" s="267" customFormat="1" ht="27.75" customHeight="1">
      <c r="A121" s="264"/>
      <c r="B121" s="349"/>
      <c r="C121" s="239">
        <v>92604</v>
      </c>
      <c r="D121" s="350"/>
      <c r="E121" s="351" t="s">
        <v>185</v>
      </c>
      <c r="F121" s="265">
        <f>F122</f>
        <v>12040</v>
      </c>
      <c r="G121" s="266"/>
      <c r="J121" s="268"/>
      <c r="K121" s="268"/>
      <c r="L121" s="268"/>
      <c r="M121" s="268"/>
      <c r="N121" s="268"/>
      <c r="O121" s="268"/>
    </row>
    <row r="122" spans="1:7" ht="31.5" customHeight="1">
      <c r="A122" s="173">
        <v>73</v>
      </c>
      <c r="B122" s="299"/>
      <c r="C122" s="204"/>
      <c r="D122" s="189">
        <v>6060</v>
      </c>
      <c r="E122" s="352" t="s">
        <v>186</v>
      </c>
      <c r="F122" s="261">
        <f>15000-2960</f>
        <v>12040</v>
      </c>
      <c r="G122" s="262"/>
    </row>
    <row r="123" spans="1:10" ht="30" customHeight="1">
      <c r="A123" s="173"/>
      <c r="B123" s="301" t="s">
        <v>149</v>
      </c>
      <c r="C123" s="302"/>
      <c r="D123" s="247"/>
      <c r="E123" s="303"/>
      <c r="F123" s="193">
        <f>F124+F134+F138+F141+F146+F149+F160+F163</f>
        <v>9868383.3</v>
      </c>
      <c r="G123" s="194">
        <f>G124+G134+G138+G160+G163</f>
        <v>498009.64</v>
      </c>
      <c r="J123" s="180"/>
    </row>
    <row r="124" spans="1:10" ht="26.25" customHeight="1">
      <c r="A124" s="226"/>
      <c r="B124" s="248">
        <v>600</v>
      </c>
      <c r="C124" s="190"/>
      <c r="D124" s="191"/>
      <c r="E124" s="213" t="s">
        <v>64</v>
      </c>
      <c r="F124" s="214">
        <f>F125+F127</f>
        <v>8362911.8</v>
      </c>
      <c r="G124" s="215">
        <f>G127</f>
        <v>495309.64</v>
      </c>
      <c r="J124" s="196"/>
    </row>
    <row r="125" spans="1:15" s="267" customFormat="1" ht="26.25" customHeight="1">
      <c r="A125" s="304"/>
      <c r="B125" s="305"/>
      <c r="C125" s="223">
        <v>60013</v>
      </c>
      <c r="D125" s="199"/>
      <c r="E125" s="200" t="s">
        <v>150</v>
      </c>
      <c r="F125" s="201">
        <f>F126</f>
        <v>250000</v>
      </c>
      <c r="G125" s="306"/>
      <c r="J125" s="307"/>
      <c r="K125" s="268"/>
      <c r="L125" s="268"/>
      <c r="M125" s="268"/>
      <c r="N125" s="268"/>
      <c r="O125" s="268"/>
    </row>
    <row r="126" spans="1:10" ht="57.75" customHeight="1">
      <c r="A126" s="189">
        <v>74</v>
      </c>
      <c r="B126" s="248"/>
      <c r="C126" s="190"/>
      <c r="D126" s="189">
        <v>6300</v>
      </c>
      <c r="E126" s="308" t="s">
        <v>151</v>
      </c>
      <c r="F126" s="261">
        <f>95000+155000</f>
        <v>250000</v>
      </c>
      <c r="G126" s="262"/>
      <c r="J126" s="196"/>
    </row>
    <row r="127" spans="1:10" ht="27" customHeight="1">
      <c r="A127" s="189"/>
      <c r="B127" s="216"/>
      <c r="C127" s="223">
        <v>60015</v>
      </c>
      <c r="D127" s="199"/>
      <c r="E127" s="200" t="s">
        <v>152</v>
      </c>
      <c r="F127" s="201">
        <f>SUM(F128:F133)</f>
        <v>8112911.8</v>
      </c>
      <c r="G127" s="202">
        <f>SUM(G128:G133)</f>
        <v>495309.64</v>
      </c>
      <c r="J127" s="276"/>
    </row>
    <row r="128" spans="1:15" s="38" customFormat="1" ht="30.75" customHeight="1">
      <c r="A128" s="189">
        <v>75</v>
      </c>
      <c r="B128" s="309"/>
      <c r="C128" s="218"/>
      <c r="D128" s="205">
        <v>6050</v>
      </c>
      <c r="E128" s="235" t="s">
        <v>153</v>
      </c>
      <c r="F128" s="442">
        <f>9655000-155000+3906793.48-7997793.48</f>
        <v>5409000</v>
      </c>
      <c r="G128" s="443">
        <f>473012.76-473012.76</f>
        <v>0</v>
      </c>
      <c r="J128" s="311"/>
      <c r="K128" s="312"/>
      <c r="L128" s="312"/>
      <c r="M128" s="312"/>
      <c r="N128" s="312"/>
      <c r="O128" s="312"/>
    </row>
    <row r="129" spans="1:15" s="38" customFormat="1" ht="28.5" customHeight="1">
      <c r="A129" s="189">
        <v>76</v>
      </c>
      <c r="B129" s="309"/>
      <c r="C129" s="218"/>
      <c r="D129" s="205">
        <v>6050</v>
      </c>
      <c r="E129" s="235" t="s">
        <v>154</v>
      </c>
      <c r="F129" s="261">
        <f>400000-3500</f>
        <v>396500</v>
      </c>
      <c r="G129" s="262">
        <f>22305.88-9</f>
        <v>22296.88</v>
      </c>
      <c r="J129" s="311"/>
      <c r="K129" s="312"/>
      <c r="L129" s="312"/>
      <c r="M129" s="312"/>
      <c r="N129" s="312"/>
      <c r="O129" s="312"/>
    </row>
    <row r="130" spans="1:15" s="38" customFormat="1" ht="33" customHeight="1">
      <c r="A130" s="189">
        <v>77</v>
      </c>
      <c r="B130" s="309"/>
      <c r="C130" s="218"/>
      <c r="D130" s="205">
        <v>6050</v>
      </c>
      <c r="E130" s="235" t="s">
        <v>155</v>
      </c>
      <c r="F130" s="444">
        <f>36000-36000</f>
        <v>0</v>
      </c>
      <c r="G130" s="262"/>
      <c r="J130" s="311"/>
      <c r="K130" s="312"/>
      <c r="L130" s="312"/>
      <c r="M130" s="312"/>
      <c r="N130" s="312"/>
      <c r="O130" s="312"/>
    </row>
    <row r="131" spans="1:15" s="38" customFormat="1" ht="26.25" customHeight="1">
      <c r="A131" s="189"/>
      <c r="B131" s="309"/>
      <c r="C131" s="218"/>
      <c r="D131" s="446">
        <v>6050</v>
      </c>
      <c r="E131" s="445" t="s">
        <v>245</v>
      </c>
      <c r="F131" s="444">
        <f>36000+2000000</f>
        <v>2036000</v>
      </c>
      <c r="G131" s="443">
        <v>473012.76</v>
      </c>
      <c r="J131" s="311"/>
      <c r="K131" s="312"/>
      <c r="L131" s="312"/>
      <c r="M131" s="312"/>
      <c r="N131" s="312"/>
      <c r="O131" s="312"/>
    </row>
    <row r="132" spans="1:15" s="38" customFormat="1" ht="33" customHeight="1">
      <c r="A132" s="189">
        <v>78</v>
      </c>
      <c r="B132" s="309"/>
      <c r="C132" s="218"/>
      <c r="D132" s="205">
        <v>6050</v>
      </c>
      <c r="E132" s="206" t="s">
        <v>156</v>
      </c>
      <c r="F132" s="261">
        <v>60712.8</v>
      </c>
      <c r="G132" s="262"/>
      <c r="J132" s="311"/>
      <c r="K132" s="312"/>
      <c r="L132" s="312"/>
      <c r="M132" s="312"/>
      <c r="N132" s="312"/>
      <c r="O132" s="312"/>
    </row>
    <row r="133" spans="1:15" s="38" customFormat="1" ht="54.75" customHeight="1">
      <c r="A133" s="189">
        <v>79</v>
      </c>
      <c r="B133" s="309"/>
      <c r="C133" s="218"/>
      <c r="D133" s="189">
        <v>6050</v>
      </c>
      <c r="E133" s="313" t="s">
        <v>157</v>
      </c>
      <c r="F133" s="261">
        <f>400000-189301</f>
        <v>210699</v>
      </c>
      <c r="G133" s="262"/>
      <c r="J133" s="311"/>
      <c r="K133" s="312"/>
      <c r="L133" s="314"/>
      <c r="M133" s="312"/>
      <c r="N133" s="312"/>
      <c r="O133" s="312"/>
    </row>
    <row r="134" spans="1:15" s="319" customFormat="1" ht="25.5" customHeight="1">
      <c r="A134" s="226"/>
      <c r="B134" s="315">
        <v>630</v>
      </c>
      <c r="C134" s="190"/>
      <c r="D134" s="316"/>
      <c r="E134" s="317" t="s">
        <v>158</v>
      </c>
      <c r="F134" s="283">
        <f>F135</f>
        <v>772810</v>
      </c>
      <c r="G134" s="318">
        <f>G135</f>
        <v>2700</v>
      </c>
      <c r="J134" s="320"/>
      <c r="K134" s="321"/>
      <c r="L134" s="321"/>
      <c r="M134" s="321"/>
      <c r="N134" s="321"/>
      <c r="O134" s="321"/>
    </row>
    <row r="135" spans="1:15" s="323" customFormat="1" ht="21" customHeight="1">
      <c r="A135" s="189"/>
      <c r="B135" s="234"/>
      <c r="C135" s="223">
        <v>63095</v>
      </c>
      <c r="D135" s="322"/>
      <c r="E135" s="296" t="s">
        <v>73</v>
      </c>
      <c r="F135" s="291">
        <f>SUM(F136:F137)</f>
        <v>772810</v>
      </c>
      <c r="G135" s="292">
        <f>SUM(G136:G137)</f>
        <v>2700</v>
      </c>
      <c r="J135" s="324"/>
      <c r="K135" s="325"/>
      <c r="L135" s="325"/>
      <c r="M135" s="325"/>
      <c r="N135" s="325"/>
      <c r="O135" s="325"/>
    </row>
    <row r="136" spans="1:15" s="329" customFormat="1" ht="21" customHeight="1">
      <c r="A136" s="189">
        <v>80</v>
      </c>
      <c r="B136" s="309"/>
      <c r="C136" s="218"/>
      <c r="D136" s="326">
        <v>6050</v>
      </c>
      <c r="E136" s="235" t="s">
        <v>187</v>
      </c>
      <c r="F136" s="327">
        <v>24000</v>
      </c>
      <c r="G136" s="328"/>
      <c r="J136" s="330"/>
      <c r="K136" s="331"/>
      <c r="L136" s="331"/>
      <c r="M136" s="331"/>
      <c r="N136" s="331"/>
      <c r="O136" s="331"/>
    </row>
    <row r="137" spans="1:15" s="323" customFormat="1" ht="31.5" customHeight="1">
      <c r="A137" s="189">
        <v>81</v>
      </c>
      <c r="B137" s="234"/>
      <c r="C137" s="222"/>
      <c r="D137" s="205">
        <v>6050</v>
      </c>
      <c r="E137" s="235" t="s">
        <v>159</v>
      </c>
      <c r="F137" s="444">
        <f>680000+100+2700+10+66000</f>
        <v>748810</v>
      </c>
      <c r="G137" s="262">
        <v>2700</v>
      </c>
      <c r="J137" s="324"/>
      <c r="K137" s="325"/>
      <c r="L137" s="325"/>
      <c r="M137" s="325"/>
      <c r="N137" s="325"/>
      <c r="O137" s="325"/>
    </row>
    <row r="138" spans="1:15" s="323" customFormat="1" ht="25.5" customHeight="1">
      <c r="A138" s="189"/>
      <c r="B138" s="315">
        <v>710</v>
      </c>
      <c r="C138" s="190"/>
      <c r="D138" s="316"/>
      <c r="E138" s="317" t="s">
        <v>160</v>
      </c>
      <c r="F138" s="283">
        <f>F139</f>
        <v>20000</v>
      </c>
      <c r="G138" s="318">
        <f>G139</f>
        <v>0</v>
      </c>
      <c r="J138" s="324"/>
      <c r="K138" s="325"/>
      <c r="L138" s="325"/>
      <c r="M138" s="325"/>
      <c r="N138" s="325"/>
      <c r="O138" s="325"/>
    </row>
    <row r="139" spans="1:15" s="323" customFormat="1" ht="27" customHeight="1">
      <c r="A139" s="189"/>
      <c r="B139" s="234"/>
      <c r="C139" s="223">
        <v>71012</v>
      </c>
      <c r="D139" s="322"/>
      <c r="E139" s="296" t="s">
        <v>161</v>
      </c>
      <c r="F139" s="291">
        <f>F140</f>
        <v>20000</v>
      </c>
      <c r="G139" s="292">
        <f>G140</f>
        <v>0</v>
      </c>
      <c r="J139" s="325"/>
      <c r="K139" s="325"/>
      <c r="L139" s="325"/>
      <c r="M139" s="325"/>
      <c r="N139" s="325"/>
      <c r="O139" s="325"/>
    </row>
    <row r="140" spans="1:15" s="323" customFormat="1" ht="24.75" customHeight="1">
      <c r="A140" s="189">
        <v>82</v>
      </c>
      <c r="B140" s="309"/>
      <c r="C140" s="218"/>
      <c r="D140" s="205">
        <v>6060</v>
      </c>
      <c r="E140" s="235" t="s">
        <v>162</v>
      </c>
      <c r="F140" s="261">
        <v>20000</v>
      </c>
      <c r="G140" s="262">
        <v>0</v>
      </c>
      <c r="J140" s="324"/>
      <c r="K140" s="325"/>
      <c r="L140" s="325"/>
      <c r="M140" s="325"/>
      <c r="N140" s="325"/>
      <c r="O140" s="325"/>
    </row>
    <row r="141" spans="1:15" s="323" customFormat="1" ht="26.25" customHeight="1">
      <c r="A141" s="189"/>
      <c r="B141" s="190">
        <v>754</v>
      </c>
      <c r="C141" s="190"/>
      <c r="D141" s="226"/>
      <c r="E141" s="252" t="s">
        <v>80</v>
      </c>
      <c r="F141" s="214">
        <f>F142+F144</f>
        <v>543000</v>
      </c>
      <c r="G141" s="215">
        <f>G142+G144</f>
        <v>0</v>
      </c>
      <c r="J141" s="325"/>
      <c r="K141" s="325"/>
      <c r="L141" s="325"/>
      <c r="M141" s="325"/>
      <c r="N141" s="325"/>
      <c r="O141" s="325"/>
    </row>
    <row r="142" spans="1:15" s="323" customFormat="1" ht="21.75" customHeight="1">
      <c r="A142" s="189"/>
      <c r="B142" s="218"/>
      <c r="C142" s="332">
        <v>75405</v>
      </c>
      <c r="D142" s="333"/>
      <c r="E142" s="251" t="s">
        <v>163</v>
      </c>
      <c r="F142" s="220">
        <f>F143</f>
        <v>63000</v>
      </c>
      <c r="G142" s="221">
        <f>G143</f>
        <v>0</v>
      </c>
      <c r="J142" s="325"/>
      <c r="K142" s="325"/>
      <c r="L142" s="325"/>
      <c r="M142" s="325"/>
      <c r="N142" s="325"/>
      <c r="O142" s="325"/>
    </row>
    <row r="143" spans="1:15" s="323" customFormat="1" ht="33.75" customHeight="1">
      <c r="A143" s="189">
        <v>83</v>
      </c>
      <c r="B143" s="259"/>
      <c r="C143" s="190"/>
      <c r="D143" s="333">
        <v>6170</v>
      </c>
      <c r="E143" s="251" t="s">
        <v>164</v>
      </c>
      <c r="F143" s="220">
        <v>63000</v>
      </c>
      <c r="G143" s="221"/>
      <c r="J143" s="325"/>
      <c r="K143" s="325"/>
      <c r="L143" s="325"/>
      <c r="M143" s="325"/>
      <c r="N143" s="325"/>
      <c r="O143" s="325"/>
    </row>
    <row r="144" spans="1:15" s="323" customFormat="1" ht="27" customHeight="1">
      <c r="A144" s="189"/>
      <c r="B144" s="222"/>
      <c r="C144" s="223">
        <v>75411</v>
      </c>
      <c r="D144" s="289"/>
      <c r="E144" s="231" t="s">
        <v>165</v>
      </c>
      <c r="F144" s="201">
        <f>SUM(F145:F145)</f>
        <v>480000</v>
      </c>
      <c r="G144" s="202">
        <f>SUM(G145:G145)</f>
        <v>0</v>
      </c>
      <c r="J144" s="325"/>
      <c r="K144" s="325"/>
      <c r="L144" s="325"/>
      <c r="M144" s="325"/>
      <c r="N144" s="325"/>
      <c r="O144" s="325"/>
    </row>
    <row r="145" spans="1:15" s="323" customFormat="1" ht="55.5" customHeight="1">
      <c r="A145" s="189">
        <v>84</v>
      </c>
      <c r="B145" s="218"/>
      <c r="C145" s="219"/>
      <c r="D145" s="256">
        <v>6050</v>
      </c>
      <c r="E145" s="206" t="s">
        <v>166</v>
      </c>
      <c r="F145" s="220">
        <v>480000</v>
      </c>
      <c r="G145" s="221">
        <v>0</v>
      </c>
      <c r="J145" s="325"/>
      <c r="K145" s="325"/>
      <c r="L145" s="325"/>
      <c r="M145" s="325"/>
      <c r="N145" s="325"/>
      <c r="O145" s="325"/>
    </row>
    <row r="146" spans="1:15" s="323" customFormat="1" ht="27" customHeight="1">
      <c r="A146" s="204"/>
      <c r="B146" s="190">
        <v>758</v>
      </c>
      <c r="C146" s="190"/>
      <c r="D146" s="191"/>
      <c r="E146" s="213" t="s">
        <v>85</v>
      </c>
      <c r="F146" s="214">
        <f>F147</f>
        <v>81484.5</v>
      </c>
      <c r="G146" s="215">
        <f>G147</f>
        <v>0</v>
      </c>
      <c r="J146" s="325"/>
      <c r="K146" s="325"/>
      <c r="L146" s="325"/>
      <c r="M146" s="325"/>
      <c r="N146" s="325"/>
      <c r="O146" s="325"/>
    </row>
    <row r="147" spans="1:15" s="323" customFormat="1" ht="27.75" customHeight="1">
      <c r="A147" s="204"/>
      <c r="B147" s="305"/>
      <c r="C147" s="334">
        <v>75818</v>
      </c>
      <c r="D147" s="224"/>
      <c r="E147" s="231" t="s">
        <v>86</v>
      </c>
      <c r="F147" s="232">
        <f>F148</f>
        <v>81484.5</v>
      </c>
      <c r="G147" s="233">
        <f>G148</f>
        <v>0</v>
      </c>
      <c r="J147" s="325"/>
      <c r="K147" s="325"/>
      <c r="L147" s="325"/>
      <c r="M147" s="325"/>
      <c r="N147" s="325"/>
      <c r="O147" s="325"/>
    </row>
    <row r="148" spans="1:15" s="323" customFormat="1" ht="26.25" customHeight="1">
      <c r="A148" s="204"/>
      <c r="B148" s="259"/>
      <c r="C148" s="219"/>
      <c r="D148" s="247">
        <v>6800</v>
      </c>
      <c r="E148" s="251" t="s">
        <v>14</v>
      </c>
      <c r="F148" s="447">
        <f>800000-20000-130000-182809.38-130000+3799-100765.56-84000+100000-27000-123215.08-4000+0.52-7515-10-13000</f>
        <v>81484.5</v>
      </c>
      <c r="G148" s="208">
        <f>500000-500000</f>
        <v>0</v>
      </c>
      <c r="J148" s="325"/>
      <c r="K148" s="325"/>
      <c r="L148" s="325"/>
      <c r="M148" s="325"/>
      <c r="N148" s="325"/>
      <c r="O148" s="325"/>
    </row>
    <row r="149" spans="1:15" s="323" customFormat="1" ht="23.25" customHeight="1">
      <c r="A149" s="204"/>
      <c r="B149" s="248">
        <v>801</v>
      </c>
      <c r="C149" s="190"/>
      <c r="D149" s="226"/>
      <c r="E149" s="237" t="s">
        <v>87</v>
      </c>
      <c r="F149" s="214">
        <f>SUM(F150+F154+F158)</f>
        <v>46177</v>
      </c>
      <c r="G149" s="215">
        <f>SUM(G150+G154+G158)</f>
        <v>0</v>
      </c>
      <c r="J149" s="325"/>
      <c r="K149" s="325"/>
      <c r="L149" s="325"/>
      <c r="M149" s="325"/>
      <c r="N149" s="325"/>
      <c r="O149" s="325"/>
    </row>
    <row r="150" spans="1:15" s="323" customFormat="1" ht="23.25" customHeight="1">
      <c r="A150" s="204"/>
      <c r="B150" s="216"/>
      <c r="C150" s="335">
        <v>80120</v>
      </c>
      <c r="D150" s="239"/>
      <c r="E150" s="240" t="s">
        <v>167</v>
      </c>
      <c r="F150" s="201">
        <f>SUM(F151:F153)</f>
        <v>16166</v>
      </c>
      <c r="G150" s="202">
        <f>SUM(G151:G153)</f>
        <v>0</v>
      </c>
      <c r="J150" s="325"/>
      <c r="K150" s="325"/>
      <c r="L150" s="325"/>
      <c r="M150" s="325"/>
      <c r="N150" s="325"/>
      <c r="O150" s="325"/>
    </row>
    <row r="151" spans="1:15" s="323" customFormat="1" ht="21.75" customHeight="1">
      <c r="A151" s="189">
        <v>85</v>
      </c>
      <c r="B151" s="234"/>
      <c r="C151" s="216"/>
      <c r="D151" s="300">
        <v>6060</v>
      </c>
      <c r="E151" s="243" t="s">
        <v>168</v>
      </c>
      <c r="F151" s="220">
        <v>5000</v>
      </c>
      <c r="G151" s="221">
        <v>0</v>
      </c>
      <c r="J151" s="325"/>
      <c r="K151" s="325"/>
      <c r="L151" s="325"/>
      <c r="M151" s="325"/>
      <c r="N151" s="325"/>
      <c r="O151" s="325"/>
    </row>
    <row r="152" spans="1:15" s="323" customFormat="1" ht="23.25" customHeight="1">
      <c r="A152" s="189">
        <v>86</v>
      </c>
      <c r="B152" s="234"/>
      <c r="C152" s="222"/>
      <c r="D152" s="300">
        <v>6060</v>
      </c>
      <c r="E152" s="243" t="s">
        <v>169</v>
      </c>
      <c r="F152" s="220">
        <v>8000</v>
      </c>
      <c r="G152" s="221">
        <v>0</v>
      </c>
      <c r="J152" s="325"/>
      <c r="K152" s="325"/>
      <c r="L152" s="325"/>
      <c r="M152" s="325"/>
      <c r="N152" s="325"/>
      <c r="O152" s="325"/>
    </row>
    <row r="153" spans="1:15" s="323" customFormat="1" ht="32.25" customHeight="1">
      <c r="A153" s="189">
        <v>87</v>
      </c>
      <c r="B153" s="272"/>
      <c r="C153" s="250"/>
      <c r="D153" s="300">
        <v>6060</v>
      </c>
      <c r="E153" s="243" t="s">
        <v>170</v>
      </c>
      <c r="F153" s="220">
        <v>3166</v>
      </c>
      <c r="G153" s="221">
        <v>0</v>
      </c>
      <c r="J153" s="325"/>
      <c r="K153" s="325"/>
      <c r="L153" s="325"/>
      <c r="M153" s="325"/>
      <c r="N153" s="325"/>
      <c r="O153" s="325"/>
    </row>
    <row r="154" spans="1:15" s="323" customFormat="1" ht="23.25" customHeight="1">
      <c r="A154" s="189"/>
      <c r="B154" s="219"/>
      <c r="C154" s="197">
        <v>80130</v>
      </c>
      <c r="D154" s="239"/>
      <c r="E154" s="240" t="s">
        <v>171</v>
      </c>
      <c r="F154" s="201">
        <f>SUM(F155:F157)</f>
        <v>24011</v>
      </c>
      <c r="G154" s="202">
        <f>SUM(G157:G157)</f>
        <v>0</v>
      </c>
      <c r="J154" s="325"/>
      <c r="K154" s="325"/>
      <c r="L154" s="325"/>
      <c r="M154" s="325"/>
      <c r="N154" s="325"/>
      <c r="O154" s="325"/>
    </row>
    <row r="155" spans="1:15" s="323" customFormat="1" ht="21" customHeight="1">
      <c r="A155" s="189">
        <v>88</v>
      </c>
      <c r="B155" s="272"/>
      <c r="C155" s="216"/>
      <c r="D155" s="300">
        <v>6060</v>
      </c>
      <c r="E155" s="243" t="s">
        <v>172</v>
      </c>
      <c r="F155" s="220">
        <v>5000</v>
      </c>
      <c r="G155" s="221">
        <v>0</v>
      </c>
      <c r="J155" s="325"/>
      <c r="K155" s="325"/>
      <c r="L155" s="325"/>
      <c r="M155" s="325"/>
      <c r="N155" s="325"/>
      <c r="O155" s="325"/>
    </row>
    <row r="156" spans="1:15" s="323" customFormat="1" ht="22.5" customHeight="1">
      <c r="A156" s="189">
        <v>89</v>
      </c>
      <c r="B156" s="272"/>
      <c r="C156" s="222"/>
      <c r="D156" s="300">
        <v>6060</v>
      </c>
      <c r="E156" s="243" t="s">
        <v>173</v>
      </c>
      <c r="F156" s="220">
        <v>10000</v>
      </c>
      <c r="G156" s="221">
        <v>0</v>
      </c>
      <c r="J156" s="325"/>
      <c r="K156" s="325"/>
      <c r="L156" s="325"/>
      <c r="M156" s="325"/>
      <c r="N156" s="325"/>
      <c r="O156" s="325"/>
    </row>
    <row r="157" spans="1:15" s="323" customFormat="1" ht="30" customHeight="1">
      <c r="A157" s="189"/>
      <c r="B157" s="272"/>
      <c r="C157" s="198"/>
      <c r="D157" s="300">
        <v>6060</v>
      </c>
      <c r="E157" s="243" t="s">
        <v>170</v>
      </c>
      <c r="F157" s="220">
        <v>9011</v>
      </c>
      <c r="G157" s="221">
        <v>0</v>
      </c>
      <c r="J157" s="325"/>
      <c r="K157" s="325"/>
      <c r="L157" s="325"/>
      <c r="M157" s="325"/>
      <c r="N157" s="325"/>
      <c r="O157" s="325"/>
    </row>
    <row r="158" spans="1:15" s="323" customFormat="1" ht="25.5" customHeight="1">
      <c r="A158" s="204"/>
      <c r="B158" s="219"/>
      <c r="C158" s="198">
        <v>80148</v>
      </c>
      <c r="D158" s="199"/>
      <c r="E158" s="200" t="s">
        <v>104</v>
      </c>
      <c r="F158" s="201">
        <f>F159</f>
        <v>6000</v>
      </c>
      <c r="G158" s="202">
        <f>SUM(G159:G161)</f>
        <v>0</v>
      </c>
      <c r="J158" s="325"/>
      <c r="K158" s="325"/>
      <c r="L158" s="325"/>
      <c r="M158" s="325"/>
      <c r="N158" s="325"/>
      <c r="O158" s="325"/>
    </row>
    <row r="159" spans="1:15" s="323" customFormat="1" ht="25.5" customHeight="1">
      <c r="A159" s="189">
        <v>90</v>
      </c>
      <c r="B159" s="219"/>
      <c r="C159" s="222"/>
      <c r="D159" s="189">
        <v>6060</v>
      </c>
      <c r="E159" s="225" t="s">
        <v>174</v>
      </c>
      <c r="F159" s="220">
        <v>6000</v>
      </c>
      <c r="G159" s="221">
        <v>0</v>
      </c>
      <c r="J159" s="325"/>
      <c r="K159" s="325"/>
      <c r="L159" s="325"/>
      <c r="M159" s="325"/>
      <c r="N159" s="325"/>
      <c r="O159" s="325"/>
    </row>
    <row r="160" spans="1:15" s="323" customFormat="1" ht="22.5" customHeight="1">
      <c r="A160" s="204"/>
      <c r="B160" s="190">
        <v>852</v>
      </c>
      <c r="C160" s="190"/>
      <c r="D160" s="226"/>
      <c r="E160" s="227" t="s">
        <v>175</v>
      </c>
      <c r="F160" s="283">
        <f>F161</f>
        <v>15000</v>
      </c>
      <c r="G160" s="318">
        <f>G161</f>
        <v>0</v>
      </c>
      <c r="J160" s="325"/>
      <c r="K160" s="325"/>
      <c r="L160" s="325"/>
      <c r="M160" s="325"/>
      <c r="N160" s="325"/>
      <c r="O160" s="325"/>
    </row>
    <row r="161" spans="1:15" s="323" customFormat="1" ht="25.5" customHeight="1">
      <c r="A161" s="204"/>
      <c r="B161" s="216"/>
      <c r="C161" s="336">
        <v>85202</v>
      </c>
      <c r="D161" s="239"/>
      <c r="E161" s="337" t="s">
        <v>176</v>
      </c>
      <c r="F161" s="291">
        <f>F162</f>
        <v>15000</v>
      </c>
      <c r="G161" s="292">
        <f>G162</f>
        <v>0</v>
      </c>
      <c r="J161" s="325"/>
      <c r="K161" s="325"/>
      <c r="L161" s="325"/>
      <c r="M161" s="325"/>
      <c r="N161" s="325"/>
      <c r="O161" s="325"/>
    </row>
    <row r="162" spans="1:15" s="323" customFormat="1" ht="22.5" customHeight="1">
      <c r="A162" s="189">
        <v>91</v>
      </c>
      <c r="B162" s="218"/>
      <c r="C162" s="338"/>
      <c r="D162" s="189">
        <v>6060</v>
      </c>
      <c r="E162" s="225" t="s">
        <v>177</v>
      </c>
      <c r="F162" s="261">
        <v>15000</v>
      </c>
      <c r="G162" s="262">
        <v>0</v>
      </c>
      <c r="J162" s="325"/>
      <c r="K162" s="325"/>
      <c r="L162" s="325"/>
      <c r="M162" s="325"/>
      <c r="N162" s="325"/>
      <c r="O162" s="325"/>
    </row>
    <row r="163" spans="1:15" s="323" customFormat="1" ht="24" customHeight="1">
      <c r="A163" s="204"/>
      <c r="B163" s="190">
        <v>854</v>
      </c>
      <c r="C163" s="190"/>
      <c r="D163" s="226"/>
      <c r="E163" s="227" t="s">
        <v>178</v>
      </c>
      <c r="F163" s="283">
        <f>F164+F167</f>
        <v>27000</v>
      </c>
      <c r="G163" s="318">
        <f>G164</f>
        <v>0</v>
      </c>
      <c r="J163" s="325"/>
      <c r="K163" s="325"/>
      <c r="L163" s="325"/>
      <c r="M163" s="325"/>
      <c r="N163" s="325"/>
      <c r="O163" s="325"/>
    </row>
    <row r="164" spans="1:15" s="323" customFormat="1" ht="24" customHeight="1">
      <c r="A164" s="247"/>
      <c r="B164" s="242"/>
      <c r="C164" s="335">
        <v>85403</v>
      </c>
      <c r="D164" s="199"/>
      <c r="E164" s="200" t="s">
        <v>179</v>
      </c>
      <c r="F164" s="201">
        <f>SUM(F165:F166)</f>
        <v>13000</v>
      </c>
      <c r="G164" s="202">
        <f>G166</f>
        <v>0</v>
      </c>
      <c r="J164" s="325"/>
      <c r="K164" s="325"/>
      <c r="L164" s="325"/>
      <c r="M164" s="325"/>
      <c r="N164" s="325"/>
      <c r="O164" s="325"/>
    </row>
    <row r="165" spans="1:15" s="355" customFormat="1" ht="24" customHeight="1">
      <c r="A165" s="247">
        <v>92</v>
      </c>
      <c r="B165" s="309"/>
      <c r="C165" s="242"/>
      <c r="D165" s="205">
        <v>6060</v>
      </c>
      <c r="E165" s="206" t="s">
        <v>193</v>
      </c>
      <c r="F165" s="220">
        <v>8000</v>
      </c>
      <c r="G165" s="221"/>
      <c r="J165" s="356"/>
      <c r="K165" s="356"/>
      <c r="L165" s="356"/>
      <c r="M165" s="356"/>
      <c r="N165" s="356"/>
      <c r="O165" s="356"/>
    </row>
    <row r="166" spans="1:15" s="323" customFormat="1" ht="24" customHeight="1">
      <c r="A166" s="189">
        <v>93</v>
      </c>
      <c r="B166" s="309"/>
      <c r="C166" s="250"/>
      <c r="D166" s="300">
        <v>6060</v>
      </c>
      <c r="E166" s="225" t="s">
        <v>180</v>
      </c>
      <c r="F166" s="221">
        <v>5000</v>
      </c>
      <c r="G166" s="221">
        <v>0</v>
      </c>
      <c r="J166" s="325"/>
      <c r="K166" s="325"/>
      <c r="L166" s="325"/>
      <c r="M166" s="325"/>
      <c r="N166" s="325"/>
      <c r="O166" s="325"/>
    </row>
    <row r="167" spans="1:15" s="323" customFormat="1" ht="28.5" customHeight="1">
      <c r="A167" s="348"/>
      <c r="B167" s="218"/>
      <c r="C167" s="250">
        <v>85406</v>
      </c>
      <c r="D167" s="189"/>
      <c r="E167" s="225" t="s">
        <v>181</v>
      </c>
      <c r="F167" s="221">
        <f>F168</f>
        <v>14000</v>
      </c>
      <c r="G167" s="221"/>
      <c r="J167" s="325"/>
      <c r="K167" s="325"/>
      <c r="L167" s="325"/>
      <c r="M167" s="325"/>
      <c r="N167" s="325"/>
      <c r="O167" s="325"/>
    </row>
    <row r="168" spans="1:15" s="323" customFormat="1" ht="24" customHeight="1">
      <c r="A168" s="189">
        <v>94</v>
      </c>
      <c r="B168" s="250"/>
      <c r="C168" s="332"/>
      <c r="D168" s="189">
        <v>6060</v>
      </c>
      <c r="E168" s="225" t="s">
        <v>188</v>
      </c>
      <c r="F168" s="221">
        <v>14000</v>
      </c>
      <c r="G168" s="221"/>
      <c r="J168" s="325"/>
      <c r="K168" s="325"/>
      <c r="L168" s="325"/>
      <c r="M168" s="325"/>
      <c r="N168" s="325"/>
      <c r="O168" s="325"/>
    </row>
    <row r="169" spans="1:10" ht="28.5" customHeight="1">
      <c r="A169" s="191"/>
      <c r="B169" s="339" t="s">
        <v>12</v>
      </c>
      <c r="C169" s="340"/>
      <c r="D169" s="341"/>
      <c r="E169" s="342"/>
      <c r="F169" s="343">
        <f>F13+F123</f>
        <v>48812319.489999995</v>
      </c>
      <c r="G169" s="194">
        <f>G13+G123</f>
        <v>8068984</v>
      </c>
      <c r="I169" s="187"/>
      <c r="J169" s="188"/>
    </row>
    <row r="170" spans="1:10" ht="21.75" customHeight="1">
      <c r="A170" s="147"/>
      <c r="B170" s="344"/>
      <c r="C170" s="344"/>
      <c r="D170" s="147"/>
      <c r="F170" s="310"/>
      <c r="G170" s="310"/>
      <c r="I170" s="195"/>
      <c r="J170" s="196"/>
    </row>
    <row r="171" spans="1:10" ht="15" customHeight="1">
      <c r="A171" s="147"/>
      <c r="B171" s="132"/>
      <c r="C171" s="132"/>
      <c r="D171" s="147"/>
      <c r="F171" s="345"/>
      <c r="G171" s="345"/>
      <c r="I171" s="279"/>
      <c r="J171" s="346"/>
    </row>
    <row r="172" spans="1:10" ht="12.75">
      <c r="A172" s="147"/>
      <c r="B172" s="132"/>
      <c r="C172" s="132"/>
      <c r="D172" s="147"/>
      <c r="F172" s="345"/>
      <c r="G172" s="345"/>
      <c r="H172" s="279"/>
      <c r="I172" s="279"/>
      <c r="J172" s="276"/>
    </row>
    <row r="173" spans="6:10" ht="12.75">
      <c r="F173" s="345"/>
      <c r="G173" s="345"/>
      <c r="I173" s="279"/>
      <c r="J173" s="276"/>
    </row>
    <row r="174" spans="6:10" ht="12.75">
      <c r="F174" s="345"/>
      <c r="G174" s="345"/>
      <c r="I174" s="279"/>
      <c r="J174" s="276"/>
    </row>
    <row r="175" spans="6:10" ht="12.75">
      <c r="F175" s="345"/>
      <c r="G175" s="345"/>
      <c r="I175" s="279"/>
      <c r="J175" s="276"/>
    </row>
    <row r="176" spans="6:10" ht="12.75">
      <c r="F176" s="345"/>
      <c r="G176" s="345"/>
      <c r="I176" s="279"/>
      <c r="J176" s="276"/>
    </row>
    <row r="177" spans="6:10" ht="12.75">
      <c r="F177" s="345"/>
      <c r="G177" s="345"/>
      <c r="I177" s="279"/>
      <c r="J177" s="276"/>
    </row>
    <row r="178" spans="6:7" ht="12.75">
      <c r="F178" s="345"/>
      <c r="G178" s="345"/>
    </row>
    <row r="179" spans="6:7" ht="12.75">
      <c r="F179" s="345"/>
      <c r="G179" s="345"/>
    </row>
    <row r="180" spans="6:7" ht="12.75">
      <c r="F180" s="347"/>
      <c r="G180" s="345"/>
    </row>
    <row r="181" spans="6:7" ht="12.75">
      <c r="F181" s="345"/>
      <c r="G181" s="345"/>
    </row>
    <row r="182" spans="6:7" ht="12.75">
      <c r="F182" s="345"/>
      <c r="G182" s="345"/>
    </row>
    <row r="183" spans="6:7" ht="12.75">
      <c r="F183" s="345"/>
      <c r="G183" s="345"/>
    </row>
    <row r="184" ht="12.75">
      <c r="F184" s="345"/>
    </row>
    <row r="185" ht="12.75">
      <c r="F185" s="345"/>
    </row>
    <row r="186" ht="12.75">
      <c r="F186" s="345"/>
    </row>
    <row r="187" spans="6:7" ht="12.75">
      <c r="F187" s="345"/>
      <c r="G187" s="345"/>
    </row>
    <row r="188" ht="12.75">
      <c r="F188" s="345"/>
    </row>
    <row r="189" ht="12.75">
      <c r="F189" s="345"/>
    </row>
    <row r="190" ht="12.75">
      <c r="F190" s="345"/>
    </row>
  </sheetData>
  <sheetProtection/>
  <mergeCells count="4">
    <mergeCell ref="A73:A74"/>
    <mergeCell ref="E73:E74"/>
    <mergeCell ref="A109:A111"/>
    <mergeCell ref="E109:E11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F89" sqref="F89"/>
    </sheetView>
  </sheetViews>
  <sheetFormatPr defaultColWidth="9.140625" defaultRowHeight="12.75"/>
  <cols>
    <col min="1" max="1" width="4.57421875" style="2" customWidth="1"/>
    <col min="2" max="2" width="25.140625" style="2" customWidth="1"/>
    <col min="3" max="3" width="44.7109375" style="121" customWidth="1"/>
    <col min="4" max="4" width="16.140625" style="471" customWidth="1"/>
    <col min="5" max="6" width="9.140625" style="2" customWidth="1"/>
    <col min="7" max="7" width="20.140625" style="2" customWidth="1"/>
    <col min="8" max="16384" width="9.140625" style="2" customWidth="1"/>
  </cols>
  <sheetData>
    <row r="1" ht="19.5" customHeight="1">
      <c r="C1" s="470" t="s">
        <v>365</v>
      </c>
    </row>
    <row r="2" ht="19.5" customHeight="1">
      <c r="C2" s="472" t="s">
        <v>250</v>
      </c>
    </row>
    <row r="3" ht="15" customHeight="1">
      <c r="C3" s="472" t="s">
        <v>38</v>
      </c>
    </row>
    <row r="4" ht="17.25" customHeight="1">
      <c r="C4" s="150" t="s">
        <v>366</v>
      </c>
    </row>
    <row r="5" ht="14.25" customHeight="1">
      <c r="C5" s="472"/>
    </row>
    <row r="6" ht="14.25" customHeight="1">
      <c r="C6" s="472"/>
    </row>
    <row r="7" spans="1:4" s="23" customFormat="1" ht="19.5" customHeight="1">
      <c r="A7" s="473" t="s">
        <v>305</v>
      </c>
      <c r="B7" s="474"/>
      <c r="C7" s="151"/>
      <c r="D7" s="471"/>
    </row>
    <row r="8" spans="1:4" s="23" customFormat="1" ht="19.5" customHeight="1">
      <c r="A8" s="473" t="s">
        <v>306</v>
      </c>
      <c r="B8" s="474"/>
      <c r="C8" s="151"/>
      <c r="D8" s="471"/>
    </row>
    <row r="9" spans="1:3" ht="18.75" customHeight="1">
      <c r="A9" s="473" t="s">
        <v>307</v>
      </c>
      <c r="B9" s="31"/>
      <c r="C9" s="151"/>
    </row>
    <row r="10" spans="1:2" ht="13.5">
      <c r="A10" s="467" t="s">
        <v>3</v>
      </c>
      <c r="B10" s="475"/>
    </row>
    <row r="11" spans="3:4" ht="11.25" customHeight="1">
      <c r="C11" s="476"/>
      <c r="D11" s="477" t="s">
        <v>57</v>
      </c>
    </row>
    <row r="12" spans="1:4" ht="33" customHeight="1">
      <c r="A12" s="332" t="s">
        <v>13</v>
      </c>
      <c r="B12" s="332" t="s">
        <v>308</v>
      </c>
      <c r="C12" s="189" t="s">
        <v>309</v>
      </c>
      <c r="D12" s="478" t="s">
        <v>310</v>
      </c>
    </row>
    <row r="13" spans="1:4" s="31" customFormat="1" ht="22.5" customHeight="1">
      <c r="A13" s="479" t="s">
        <v>311</v>
      </c>
      <c r="B13" s="480"/>
      <c r="C13" s="481"/>
      <c r="D13" s="482">
        <f>D14+D20</f>
        <v>9547331.77</v>
      </c>
    </row>
    <row r="14" spans="1:4" s="31" customFormat="1" ht="24.75" customHeight="1">
      <c r="A14" s="483" t="s">
        <v>312</v>
      </c>
      <c r="B14" s="484"/>
      <c r="C14" s="485"/>
      <c r="D14" s="482">
        <f>D15</f>
        <v>3097648</v>
      </c>
    </row>
    <row r="15" spans="1:4" s="31" customFormat="1" ht="30" customHeight="1">
      <c r="A15" s="190">
        <v>801</v>
      </c>
      <c r="B15" s="297" t="s">
        <v>87</v>
      </c>
      <c r="C15" s="487"/>
      <c r="D15" s="488">
        <f>SUM(D16:D19)</f>
        <v>3097648</v>
      </c>
    </row>
    <row r="16" spans="1:4" s="31" customFormat="1" ht="30" customHeight="1">
      <c r="A16" s="556"/>
      <c r="B16" s="490"/>
      <c r="C16" s="225" t="s">
        <v>313</v>
      </c>
      <c r="D16" s="491">
        <f>91600+117248</f>
        <v>208848</v>
      </c>
    </row>
    <row r="17" spans="1:4" s="31" customFormat="1" ht="29.25" customHeight="1">
      <c r="A17" s="489"/>
      <c r="B17" s="490"/>
      <c r="C17" s="225" t="s">
        <v>314</v>
      </c>
      <c r="D17" s="491">
        <f>90000+110000+110000+1350000+100000+510000+568000-21500-41700-508000-35000-510000</f>
        <v>1721800</v>
      </c>
    </row>
    <row r="18" spans="1:4" s="31" customFormat="1" ht="33" customHeight="1">
      <c r="A18" s="489"/>
      <c r="B18" s="490"/>
      <c r="C18" s="225" t="s">
        <v>315</v>
      </c>
      <c r="D18" s="491">
        <f>304600+461200-50000-120000</f>
        <v>595800</v>
      </c>
    </row>
    <row r="19" spans="1:4" s="31" customFormat="1" ht="33" customHeight="1">
      <c r="A19" s="557"/>
      <c r="B19" s="490"/>
      <c r="C19" s="225" t="s">
        <v>316</v>
      </c>
      <c r="D19" s="492">
        <f>21500+41700+508000</f>
        <v>571200</v>
      </c>
    </row>
    <row r="20" spans="1:4" s="31" customFormat="1" ht="24.75" customHeight="1">
      <c r="A20" s="483" t="s">
        <v>317</v>
      </c>
      <c r="B20" s="484"/>
      <c r="C20" s="485"/>
      <c r="D20" s="493">
        <f>D21+D23+D26+D37+D43+D52+D56+D61</f>
        <v>6449683.77</v>
      </c>
    </row>
    <row r="21" spans="1:4" s="31" customFormat="1" ht="42" customHeight="1">
      <c r="A21" s="190">
        <v>754</v>
      </c>
      <c r="B21" s="297" t="s">
        <v>80</v>
      </c>
      <c r="C21" s="225"/>
      <c r="D21" s="493">
        <f>D22</f>
        <v>20000</v>
      </c>
    </row>
    <row r="22" spans="1:4" s="31" customFormat="1" ht="35.25" customHeight="1">
      <c r="A22" s="494"/>
      <c r="B22" s="295"/>
      <c r="C22" s="225" t="s">
        <v>83</v>
      </c>
      <c r="D22" s="491">
        <v>20000</v>
      </c>
    </row>
    <row r="23" spans="1:4" s="31" customFormat="1" ht="25.5" customHeight="1">
      <c r="A23" s="259">
        <v>801</v>
      </c>
      <c r="B23" s="512" t="s">
        <v>87</v>
      </c>
      <c r="C23" s="501"/>
      <c r="D23" s="558">
        <f>D24+D25</f>
        <v>11390.5</v>
      </c>
    </row>
    <row r="24" spans="1:4" s="31" customFormat="1" ht="35.25" customHeight="1">
      <c r="A24" s="559"/>
      <c r="B24" s="560"/>
      <c r="C24" s="523" t="s">
        <v>367</v>
      </c>
      <c r="D24" s="561">
        <f>6242.12</f>
        <v>6242.12</v>
      </c>
    </row>
    <row r="25" spans="1:4" s="31" customFormat="1" ht="35.25" customHeight="1">
      <c r="A25" s="562"/>
      <c r="B25" s="563"/>
      <c r="C25" s="523" t="s">
        <v>368</v>
      </c>
      <c r="D25" s="561">
        <f>5148.38</f>
        <v>5148.38</v>
      </c>
    </row>
    <row r="26" spans="1:4" s="31" customFormat="1" ht="27" customHeight="1">
      <c r="A26" s="263">
        <v>851</v>
      </c>
      <c r="B26" s="495" t="s">
        <v>318</v>
      </c>
      <c r="C26" s="496"/>
      <c r="D26" s="497">
        <f>SUM(D27:D36)</f>
        <v>976000</v>
      </c>
    </row>
    <row r="27" spans="1:4" s="31" customFormat="1" ht="39" customHeight="1">
      <c r="A27" s="248"/>
      <c r="B27" s="498"/>
      <c r="C27" s="225" t="s">
        <v>319</v>
      </c>
      <c r="D27" s="491">
        <v>90000</v>
      </c>
    </row>
    <row r="28" spans="1:4" s="31" customFormat="1" ht="33.75" customHeight="1">
      <c r="A28" s="259"/>
      <c r="B28" s="499"/>
      <c r="C28" s="225" t="s">
        <v>320</v>
      </c>
      <c r="D28" s="491">
        <v>440000</v>
      </c>
    </row>
    <row r="29" spans="1:4" s="31" customFormat="1" ht="44.25" customHeight="1">
      <c r="A29" s="259"/>
      <c r="B29" s="500"/>
      <c r="C29" s="225" t="s">
        <v>321</v>
      </c>
      <c r="D29" s="491">
        <v>50000</v>
      </c>
    </row>
    <row r="30" spans="1:4" s="31" customFormat="1" ht="32.25" customHeight="1">
      <c r="A30" s="259"/>
      <c r="B30" s="500"/>
      <c r="C30" s="225" t="s">
        <v>322</v>
      </c>
      <c r="D30" s="491">
        <v>10000</v>
      </c>
    </row>
    <row r="31" spans="1:4" s="31" customFormat="1" ht="54.75" customHeight="1">
      <c r="A31" s="259"/>
      <c r="B31" s="500"/>
      <c r="C31" s="225" t="s">
        <v>323</v>
      </c>
      <c r="D31" s="491">
        <v>120000</v>
      </c>
    </row>
    <row r="32" spans="1:4" s="31" customFormat="1" ht="36" customHeight="1">
      <c r="A32" s="259"/>
      <c r="B32" s="500"/>
      <c r="C32" s="225" t="s">
        <v>324</v>
      </c>
      <c r="D32" s="491">
        <v>40000</v>
      </c>
    </row>
    <row r="33" spans="1:4" s="31" customFormat="1" ht="27.75" customHeight="1">
      <c r="A33" s="259"/>
      <c r="B33" s="500"/>
      <c r="C33" s="225" t="s">
        <v>325</v>
      </c>
      <c r="D33" s="491">
        <v>101000</v>
      </c>
    </row>
    <row r="34" spans="1:4" s="31" customFormat="1" ht="31.5" customHeight="1">
      <c r="A34" s="259"/>
      <c r="B34" s="500"/>
      <c r="C34" s="225" t="s">
        <v>326</v>
      </c>
      <c r="D34" s="491">
        <v>90000</v>
      </c>
    </row>
    <row r="35" spans="1:4" s="31" customFormat="1" ht="33.75" customHeight="1">
      <c r="A35" s="259"/>
      <c r="B35" s="500"/>
      <c r="C35" s="225" t="s">
        <v>327</v>
      </c>
      <c r="D35" s="491">
        <v>25000</v>
      </c>
    </row>
    <row r="36" spans="1:4" s="31" customFormat="1" ht="23.25" customHeight="1">
      <c r="A36" s="259"/>
      <c r="B36" s="500"/>
      <c r="C36" s="501" t="s">
        <v>328</v>
      </c>
      <c r="D36" s="502">
        <v>10000</v>
      </c>
    </row>
    <row r="37" spans="1:4" s="31" customFormat="1" ht="21" customHeight="1">
      <c r="A37" s="248">
        <v>852</v>
      </c>
      <c r="B37" s="503" t="s">
        <v>175</v>
      </c>
      <c r="C37" s="496"/>
      <c r="D37" s="504">
        <f>SUM(D38:D42)</f>
        <v>1513640</v>
      </c>
    </row>
    <row r="38" spans="1:4" s="31" customFormat="1" ht="37.5" customHeight="1">
      <c r="A38" s="505"/>
      <c r="B38" s="506"/>
      <c r="C38" s="172" t="s">
        <v>329</v>
      </c>
      <c r="D38" s="491">
        <v>1056000</v>
      </c>
    </row>
    <row r="39" spans="1:4" s="31" customFormat="1" ht="27" customHeight="1">
      <c r="A39" s="241"/>
      <c r="B39" s="507"/>
      <c r="C39" s="508" t="s">
        <v>330</v>
      </c>
      <c r="D39" s="491">
        <v>210000</v>
      </c>
    </row>
    <row r="40" spans="1:4" s="31" customFormat="1" ht="38.25" customHeight="1">
      <c r="A40" s="241"/>
      <c r="B40" s="507"/>
      <c r="C40" s="508" t="s">
        <v>331</v>
      </c>
      <c r="D40" s="491">
        <v>85000</v>
      </c>
    </row>
    <row r="41" spans="1:4" s="31" customFormat="1" ht="38.25" customHeight="1">
      <c r="A41" s="241"/>
      <c r="B41" s="507"/>
      <c r="C41" s="508" t="s">
        <v>332</v>
      </c>
      <c r="D41" s="491">
        <v>40000</v>
      </c>
    </row>
    <row r="42" spans="1:4" s="31" customFormat="1" ht="38.25" customHeight="1">
      <c r="A42" s="241"/>
      <c r="B42" s="507"/>
      <c r="C42" s="508" t="s">
        <v>370</v>
      </c>
      <c r="D42" s="491">
        <v>122640</v>
      </c>
    </row>
    <row r="43" spans="1:4" s="31" customFormat="1" ht="39" customHeight="1">
      <c r="A43" s="190">
        <v>853</v>
      </c>
      <c r="B43" s="509" t="s">
        <v>109</v>
      </c>
      <c r="C43" s="510"/>
      <c r="D43" s="488">
        <f>SUM(D44:D51)</f>
        <v>431653.27</v>
      </c>
    </row>
    <row r="44" spans="1:4" s="31" customFormat="1" ht="30" customHeight="1">
      <c r="A44" s="241"/>
      <c r="B44" s="507"/>
      <c r="C44" s="510" t="s">
        <v>333</v>
      </c>
      <c r="D44" s="564">
        <f>96000-20000</f>
        <v>76000</v>
      </c>
    </row>
    <row r="45" spans="1:4" s="31" customFormat="1" ht="30" customHeight="1">
      <c r="A45" s="241"/>
      <c r="B45" s="507"/>
      <c r="C45" s="511" t="s">
        <v>334</v>
      </c>
      <c r="D45" s="491">
        <v>72000</v>
      </c>
    </row>
    <row r="46" spans="1:4" s="31" customFormat="1" ht="30" customHeight="1">
      <c r="A46" s="241"/>
      <c r="B46" s="507"/>
      <c r="C46" s="511" t="s">
        <v>335</v>
      </c>
      <c r="D46" s="491">
        <v>19800</v>
      </c>
    </row>
    <row r="47" spans="1:4" s="31" customFormat="1" ht="30.75" customHeight="1">
      <c r="A47" s="241"/>
      <c r="B47" s="507"/>
      <c r="C47" s="511" t="s">
        <v>336</v>
      </c>
      <c r="D47" s="491">
        <v>24000</v>
      </c>
    </row>
    <row r="48" spans="1:4" s="31" customFormat="1" ht="30.75" customHeight="1">
      <c r="A48" s="241"/>
      <c r="B48" s="507"/>
      <c r="C48" s="508" t="s">
        <v>337</v>
      </c>
      <c r="D48" s="491">
        <v>18500</v>
      </c>
    </row>
    <row r="49" spans="1:4" s="31" customFormat="1" ht="30.75" customHeight="1">
      <c r="A49" s="241"/>
      <c r="B49" s="507"/>
      <c r="C49" s="508" t="s">
        <v>338</v>
      </c>
      <c r="D49" s="491">
        <v>30000</v>
      </c>
    </row>
    <row r="50" spans="1:4" s="31" customFormat="1" ht="46.5" customHeight="1">
      <c r="A50" s="241"/>
      <c r="B50" s="512"/>
      <c r="C50" s="510" t="s">
        <v>339</v>
      </c>
      <c r="D50" s="491">
        <f>29333.5+5176.5+27066.77+4776.5</f>
        <v>66353.27</v>
      </c>
    </row>
    <row r="51" spans="1:4" s="31" customFormat="1" ht="42" customHeight="1">
      <c r="A51" s="241"/>
      <c r="B51" s="512"/>
      <c r="C51" s="510" t="s">
        <v>369</v>
      </c>
      <c r="D51" s="491">
        <v>125000</v>
      </c>
    </row>
    <row r="52" spans="1:4" s="31" customFormat="1" ht="38.25" customHeight="1">
      <c r="A52" s="190">
        <v>900</v>
      </c>
      <c r="B52" s="509" t="s">
        <v>340</v>
      </c>
      <c r="C52" s="513"/>
      <c r="D52" s="482">
        <f>SUM(D53:D55)</f>
        <v>812000</v>
      </c>
    </row>
    <row r="53" spans="1:4" s="31" customFormat="1" ht="61.5" customHeight="1">
      <c r="A53" s="514"/>
      <c r="B53" s="515"/>
      <c r="C53" s="516" t="s">
        <v>341</v>
      </c>
      <c r="D53" s="491">
        <v>282000</v>
      </c>
    </row>
    <row r="54" spans="1:4" s="130" customFormat="1" ht="45.75" customHeight="1">
      <c r="A54" s="309"/>
      <c r="B54" s="517"/>
      <c r="C54" s="518" t="s">
        <v>342</v>
      </c>
      <c r="D54" s="519">
        <v>30000</v>
      </c>
    </row>
    <row r="55" spans="1:4" s="31" customFormat="1" ht="40.5" customHeight="1">
      <c r="A55" s="520"/>
      <c r="B55" s="521"/>
      <c r="C55" s="518" t="s">
        <v>343</v>
      </c>
      <c r="D55" s="491">
        <v>500000</v>
      </c>
    </row>
    <row r="56" spans="1:4" s="31" customFormat="1" ht="39" customHeight="1">
      <c r="A56" s="248">
        <v>921</v>
      </c>
      <c r="B56" s="522" t="s">
        <v>144</v>
      </c>
      <c r="C56" s="509"/>
      <c r="D56" s="482">
        <f>SUM(D57:D60)</f>
        <v>155000</v>
      </c>
    </row>
    <row r="57" spans="1:4" s="31" customFormat="1" ht="42.75" customHeight="1">
      <c r="A57" s="514"/>
      <c r="B57" s="515"/>
      <c r="C57" s="523" t="s">
        <v>344</v>
      </c>
      <c r="D57" s="491">
        <v>50000</v>
      </c>
    </row>
    <row r="58" spans="1:4" s="31" customFormat="1" ht="42" customHeight="1">
      <c r="A58" s="309"/>
      <c r="B58" s="517"/>
      <c r="C58" s="523" t="s">
        <v>345</v>
      </c>
      <c r="D58" s="491">
        <v>10000</v>
      </c>
    </row>
    <row r="59" spans="1:4" s="31" customFormat="1" ht="31.5" customHeight="1">
      <c r="A59" s="309"/>
      <c r="B59" s="517"/>
      <c r="C59" s="524" t="s">
        <v>346</v>
      </c>
      <c r="D59" s="491">
        <v>45000</v>
      </c>
    </row>
    <row r="60" spans="1:4" s="31" customFormat="1" ht="35.25" customHeight="1">
      <c r="A60" s="520"/>
      <c r="B60" s="521"/>
      <c r="C60" s="524" t="s">
        <v>347</v>
      </c>
      <c r="D60" s="491">
        <v>50000</v>
      </c>
    </row>
    <row r="61" spans="1:4" s="31" customFormat="1" ht="34.5" customHeight="1">
      <c r="A61" s="263">
        <v>926</v>
      </c>
      <c r="B61" s="525" t="s">
        <v>348</v>
      </c>
      <c r="C61" s="513"/>
      <c r="D61" s="482">
        <f>SUM(D62:D64)</f>
        <v>2530000</v>
      </c>
    </row>
    <row r="62" spans="1:4" s="458" customFormat="1" ht="42.75" customHeight="1">
      <c r="A62" s="309"/>
      <c r="B62" s="218"/>
      <c r="C62" s="526" t="s">
        <v>349</v>
      </c>
      <c r="D62" s="491">
        <v>2400000</v>
      </c>
    </row>
    <row r="63" spans="1:4" s="458" customFormat="1" ht="38.25" customHeight="1">
      <c r="A63" s="527"/>
      <c r="B63" s="294"/>
      <c r="C63" s="528" t="s">
        <v>350</v>
      </c>
      <c r="D63" s="491">
        <v>115000</v>
      </c>
    </row>
    <row r="64" spans="1:4" s="31" customFormat="1" ht="29.25" customHeight="1">
      <c r="A64" s="527"/>
      <c r="B64" s="294"/>
      <c r="C64" s="529" t="s">
        <v>351</v>
      </c>
      <c r="D64" s="491">
        <v>15000</v>
      </c>
    </row>
    <row r="65" spans="1:4" s="31" customFormat="1" ht="30" customHeight="1">
      <c r="A65" s="530" t="s">
        <v>352</v>
      </c>
      <c r="B65" s="531"/>
      <c r="C65" s="532"/>
      <c r="D65" s="504">
        <f>D66+D76</f>
        <v>6633640.78</v>
      </c>
    </row>
    <row r="66" spans="1:4" s="31" customFormat="1" ht="27" customHeight="1">
      <c r="A66" s="533" t="s">
        <v>312</v>
      </c>
      <c r="B66" s="534"/>
      <c r="C66" s="535"/>
      <c r="D66" s="536">
        <f>D67+D72+D74</f>
        <v>6250748</v>
      </c>
    </row>
    <row r="67" spans="1:4" s="31" customFormat="1" ht="23.25" customHeight="1">
      <c r="A67" s="486">
        <v>801</v>
      </c>
      <c r="B67" s="297" t="s">
        <v>87</v>
      </c>
      <c r="C67" s="225"/>
      <c r="D67" s="488">
        <f>SUM(D68:D71)</f>
        <v>4440000</v>
      </c>
    </row>
    <row r="68" spans="1:4" s="31" customFormat="1" ht="30" customHeight="1">
      <c r="A68" s="537"/>
      <c r="B68" s="238"/>
      <c r="C68" s="225" t="s">
        <v>353</v>
      </c>
      <c r="D68" s="491">
        <f>1700000-220000</f>
        <v>1480000</v>
      </c>
    </row>
    <row r="69" spans="1:4" s="31" customFormat="1" ht="30" customHeight="1">
      <c r="A69" s="537"/>
      <c r="B69" s="238"/>
      <c r="C69" s="225" t="s">
        <v>354</v>
      </c>
      <c r="D69" s="491">
        <f>350000-20942</f>
        <v>329058</v>
      </c>
    </row>
    <row r="70" spans="1:4" s="31" customFormat="1" ht="31.5" customHeight="1">
      <c r="A70" s="537"/>
      <c r="B70" s="238"/>
      <c r="C70" s="225" t="s">
        <v>355</v>
      </c>
      <c r="D70" s="491">
        <f>2900000-290000</f>
        <v>2610000</v>
      </c>
    </row>
    <row r="71" spans="1:4" s="31" customFormat="1" ht="31.5" customHeight="1">
      <c r="A71" s="537"/>
      <c r="B71" s="238"/>
      <c r="C71" s="225" t="s">
        <v>356</v>
      </c>
      <c r="D71" s="491">
        <v>20942</v>
      </c>
    </row>
    <row r="72" spans="1:4" s="31" customFormat="1" ht="39" customHeight="1">
      <c r="A72" s="248">
        <v>853</v>
      </c>
      <c r="B72" s="538" t="s">
        <v>109</v>
      </c>
      <c r="C72" s="539"/>
      <c r="D72" s="482">
        <f>SUM(D73:D73)</f>
        <v>310748</v>
      </c>
    </row>
    <row r="73" spans="1:4" s="149" customFormat="1" ht="37.5" customHeight="1">
      <c r="A73" s="505"/>
      <c r="B73" s="540"/>
      <c r="C73" s="524" t="s">
        <v>357</v>
      </c>
      <c r="D73" s="491">
        <v>310748</v>
      </c>
    </row>
    <row r="74" spans="1:4" s="31" customFormat="1" ht="31.5" customHeight="1">
      <c r="A74" s="190">
        <v>854</v>
      </c>
      <c r="B74" s="297" t="s">
        <v>178</v>
      </c>
      <c r="C74" s="225"/>
      <c r="D74" s="541">
        <f>D75</f>
        <v>1500000</v>
      </c>
    </row>
    <row r="75" spans="1:4" s="31" customFormat="1" ht="43.5" customHeight="1">
      <c r="A75" s="542"/>
      <c r="B75" s="543"/>
      <c r="C75" s="225" t="s">
        <v>358</v>
      </c>
      <c r="D75" s="491">
        <v>1500000</v>
      </c>
    </row>
    <row r="76" spans="1:4" s="31" customFormat="1" ht="29.25" customHeight="1">
      <c r="A76" s="483" t="s">
        <v>317</v>
      </c>
      <c r="B76" s="544"/>
      <c r="C76" s="545"/>
      <c r="D76" s="546">
        <f>D77+D80+D83</f>
        <v>382892.78</v>
      </c>
    </row>
    <row r="77" spans="1:4" s="31" customFormat="1" ht="34.5" customHeight="1">
      <c r="A77" s="259">
        <v>630</v>
      </c>
      <c r="B77" s="547" t="s">
        <v>158</v>
      </c>
      <c r="C77" s="548" t="s">
        <v>3</v>
      </c>
      <c r="D77" s="482">
        <f>SUM(D78:D79)</f>
        <v>100000</v>
      </c>
    </row>
    <row r="78" spans="1:4" s="31" customFormat="1" ht="36.75" customHeight="1">
      <c r="A78" s="505"/>
      <c r="B78" s="549"/>
      <c r="C78" s="550" t="s">
        <v>359</v>
      </c>
      <c r="D78" s="491">
        <v>60000</v>
      </c>
    </row>
    <row r="79" spans="1:4" s="31" customFormat="1" ht="30" customHeight="1">
      <c r="A79" s="309"/>
      <c r="B79" s="551"/>
      <c r="C79" s="516" t="s">
        <v>360</v>
      </c>
      <c r="D79" s="491">
        <v>40000</v>
      </c>
    </row>
    <row r="80" spans="1:4" s="31" customFormat="1" ht="26.25" customHeight="1">
      <c r="A80" s="190">
        <v>852</v>
      </c>
      <c r="B80" s="552" t="s">
        <v>175</v>
      </c>
      <c r="C80" s="539"/>
      <c r="D80" s="482">
        <f>SUM(D81:D82)</f>
        <v>207000</v>
      </c>
    </row>
    <row r="81" spans="1:4" s="31" customFormat="1" ht="40.5" customHeight="1">
      <c r="A81" s="294"/>
      <c r="B81" s="294"/>
      <c r="C81" s="539" t="s">
        <v>361</v>
      </c>
      <c r="D81" s="491">
        <v>200000</v>
      </c>
    </row>
    <row r="82" spans="1:4" s="31" customFormat="1" ht="40.5" customHeight="1">
      <c r="A82" s="294"/>
      <c r="B82" s="294"/>
      <c r="C82" s="539" t="s">
        <v>362</v>
      </c>
      <c r="D82" s="502">
        <v>7000</v>
      </c>
    </row>
    <row r="83" spans="1:7" s="31" customFormat="1" ht="38.25" customHeight="1">
      <c r="A83" s="248">
        <v>853</v>
      </c>
      <c r="B83" s="538" t="s">
        <v>109</v>
      </c>
      <c r="C83" s="539"/>
      <c r="D83" s="553">
        <f>SUM(D84)</f>
        <v>75892.78</v>
      </c>
      <c r="G83" s="3"/>
    </row>
    <row r="84" spans="1:7" s="31" customFormat="1" ht="37.5" customHeight="1">
      <c r="A84" s="295"/>
      <c r="B84" s="295"/>
      <c r="C84" s="539" t="s">
        <v>363</v>
      </c>
      <c r="D84" s="491">
        <f>5892.78+70000</f>
        <v>75892.78</v>
      </c>
      <c r="G84" s="3"/>
    </row>
    <row r="85" spans="1:7" s="31" customFormat="1" ht="24.75" customHeight="1">
      <c r="A85" s="573" t="s">
        <v>364</v>
      </c>
      <c r="B85" s="574"/>
      <c r="C85" s="575"/>
      <c r="D85" s="554">
        <f>D13+D65</f>
        <v>16180972.55</v>
      </c>
      <c r="G85" s="3"/>
    </row>
    <row r="86" spans="3:7" s="31" customFormat="1" ht="12.75">
      <c r="C86" s="151"/>
      <c r="D86" s="555"/>
      <c r="G86" s="3"/>
    </row>
    <row r="87" ht="12.75">
      <c r="G87" s="471"/>
    </row>
    <row r="88" ht="12.75">
      <c r="G88" s="471"/>
    </row>
    <row r="89" ht="12.75">
      <c r="G89" s="471"/>
    </row>
    <row r="90" ht="12.75">
      <c r="G90" s="471"/>
    </row>
    <row r="91" ht="12.75">
      <c r="G91" s="471"/>
    </row>
  </sheetData>
  <sheetProtection/>
  <mergeCells count="1">
    <mergeCell ref="A85:C8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4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140625" style="133" customWidth="1"/>
    <col min="2" max="2" width="23.7109375" style="128" customWidth="1"/>
    <col min="3" max="3" width="27.57421875" style="131" customWidth="1"/>
    <col min="4" max="4" width="30.7109375" style="128" customWidth="1"/>
    <col min="5" max="5" width="18.8515625" style="128" customWidth="1"/>
    <col min="6" max="6" width="28.140625" style="133" customWidth="1"/>
    <col min="7" max="7" width="12.7109375" style="133" bestFit="1" customWidth="1"/>
    <col min="8" max="8" width="15.8515625" style="133" customWidth="1"/>
    <col min="9" max="9" width="16.28125" style="133" customWidth="1"/>
    <col min="10" max="10" width="14.7109375" style="133" customWidth="1"/>
    <col min="11" max="11" width="9.140625" style="133" customWidth="1"/>
  </cols>
  <sheetData>
    <row r="1" ht="18">
      <c r="L1" s="133"/>
    </row>
    <row r="2" spans="1:11" s="37" customFormat="1" ht="18">
      <c r="A2" s="279"/>
      <c r="B2" s="359"/>
      <c r="C2" s="360"/>
      <c r="D2" s="359"/>
      <c r="E2" s="359"/>
      <c r="F2" s="279"/>
      <c r="G2" s="279"/>
      <c r="H2" s="279"/>
      <c r="I2" s="279"/>
      <c r="J2" s="279"/>
      <c r="K2" s="279"/>
    </row>
    <row r="3" spans="1:11" s="37" customFormat="1" ht="18">
      <c r="A3" s="279"/>
      <c r="B3" s="359"/>
      <c r="C3" s="360"/>
      <c r="D3" s="359"/>
      <c r="E3" s="359"/>
      <c r="F3" s="279"/>
      <c r="G3" s="279"/>
      <c r="H3" s="279"/>
      <c r="I3" s="279"/>
      <c r="J3" s="279"/>
      <c r="K3" s="279"/>
    </row>
    <row r="4" spans="1:11" s="37" customFormat="1" ht="18">
      <c r="A4" s="279"/>
      <c r="B4" s="359"/>
      <c r="C4" s="360"/>
      <c r="D4" s="359"/>
      <c r="E4" s="359"/>
      <c r="F4" s="279"/>
      <c r="G4" s="279"/>
      <c r="H4" s="279"/>
      <c r="I4" s="279"/>
      <c r="J4" s="279"/>
      <c r="K4" s="279"/>
    </row>
    <row r="5" spans="1:11" s="37" customFormat="1" ht="18">
      <c r="A5" s="279"/>
      <c r="B5" s="359"/>
      <c r="C5" s="360"/>
      <c r="D5" s="359"/>
      <c r="E5" s="359"/>
      <c r="F5" s="279"/>
      <c r="G5" s="279"/>
      <c r="H5" s="279"/>
      <c r="I5" s="279"/>
      <c r="J5" s="279"/>
      <c r="K5" s="279"/>
    </row>
    <row r="6" spans="1:11" s="37" customFormat="1" ht="18">
      <c r="A6" s="279"/>
      <c r="B6" s="359"/>
      <c r="C6" s="360"/>
      <c r="D6" s="359"/>
      <c r="E6" s="359"/>
      <c r="F6" s="279"/>
      <c r="G6" s="279"/>
      <c r="H6" s="279"/>
      <c r="I6" s="279"/>
      <c r="J6" s="279"/>
      <c r="K6" s="279"/>
    </row>
    <row r="7" spans="1:11" s="37" customFormat="1" ht="18">
      <c r="A7" s="279"/>
      <c r="B7" s="359"/>
      <c r="C7" s="360"/>
      <c r="D7" s="359"/>
      <c r="E7" s="359"/>
      <c r="F7" s="279"/>
      <c r="G7" s="279"/>
      <c r="H7" s="279"/>
      <c r="I7" s="279"/>
      <c r="J7" s="279"/>
      <c r="K7" s="279"/>
    </row>
    <row r="8" spans="1:11" s="37" customFormat="1" ht="18">
      <c r="A8" s="279"/>
      <c r="B8" s="359"/>
      <c r="C8" s="360"/>
      <c r="D8" s="359"/>
      <c r="E8" s="359"/>
      <c r="F8" s="279"/>
      <c r="G8" s="279"/>
      <c r="H8" s="279"/>
      <c r="I8" s="279"/>
      <c r="J8" s="279"/>
      <c r="K8" s="279"/>
    </row>
    <row r="9" spans="1:11" s="37" customFormat="1" ht="18">
      <c r="A9" s="279"/>
      <c r="B9" s="359"/>
      <c r="C9" s="360"/>
      <c r="D9" s="359"/>
      <c r="E9" s="359"/>
      <c r="F9" s="279"/>
      <c r="G9" s="279"/>
      <c r="H9" s="279"/>
      <c r="I9" s="279"/>
      <c r="J9" s="279"/>
      <c r="K9" s="279"/>
    </row>
    <row r="10" spans="1:11" s="37" customFormat="1" ht="18">
      <c r="A10" s="279"/>
      <c r="B10" s="359"/>
      <c r="C10" s="360"/>
      <c r="D10" s="359"/>
      <c r="E10" s="359"/>
      <c r="F10" s="279"/>
      <c r="G10" s="279"/>
      <c r="H10" s="279"/>
      <c r="I10" s="279"/>
      <c r="J10" s="279"/>
      <c r="K10" s="279"/>
    </row>
    <row r="11" spans="1:11" s="37" customFormat="1" ht="18">
      <c r="A11" s="279"/>
      <c r="B11" s="359"/>
      <c r="C11" s="360"/>
      <c r="D11" s="359"/>
      <c r="E11" s="359"/>
      <c r="F11" s="279"/>
      <c r="G11" s="279"/>
      <c r="H11" s="279"/>
      <c r="I11" s="279"/>
      <c r="J11" s="279"/>
      <c r="K11" s="279"/>
    </row>
    <row r="12" spans="1:11" s="37" customFormat="1" ht="18">
      <c r="A12" s="279"/>
      <c r="B12" s="359"/>
      <c r="C12" s="360"/>
      <c r="D12" s="359"/>
      <c r="E12" s="359"/>
      <c r="F12" s="279"/>
      <c r="G12" s="279"/>
      <c r="H12" s="279"/>
      <c r="I12" s="279"/>
      <c r="J12" s="279"/>
      <c r="K12" s="279"/>
    </row>
    <row r="13" spans="1:11" s="37" customFormat="1" ht="18">
      <c r="A13" s="279"/>
      <c r="B13" s="359"/>
      <c r="C13" s="360"/>
      <c r="D13" s="359"/>
      <c r="E13" s="359"/>
      <c r="F13" s="279"/>
      <c r="G13" s="279"/>
      <c r="H13" s="279"/>
      <c r="I13" s="279"/>
      <c r="J13" s="279"/>
      <c r="K13" s="279"/>
    </row>
    <row r="14" spans="1:11" s="37" customFormat="1" ht="18">
      <c r="A14" s="279"/>
      <c r="B14" s="359"/>
      <c r="C14" s="360"/>
      <c r="D14" s="359"/>
      <c r="E14" s="359"/>
      <c r="F14" s="279"/>
      <c r="G14" s="279"/>
      <c r="H14" s="279"/>
      <c r="I14" s="279"/>
      <c r="J14" s="279"/>
      <c r="K14" s="279"/>
    </row>
    <row r="15" spans="1:11" s="37" customFormat="1" ht="18">
      <c r="A15" s="279"/>
      <c r="B15" s="359"/>
      <c r="C15" s="360"/>
      <c r="D15" s="359"/>
      <c r="E15" s="359"/>
      <c r="F15" s="279"/>
      <c r="G15" s="279"/>
      <c r="H15" s="279"/>
      <c r="I15" s="279"/>
      <c r="J15" s="279"/>
      <c r="K15" s="279"/>
    </row>
    <row r="16" spans="1:11" s="37" customFormat="1" ht="18">
      <c r="A16" s="279"/>
      <c r="B16" s="359"/>
      <c r="C16" s="360"/>
      <c r="D16" s="359"/>
      <c r="E16" s="359"/>
      <c r="F16" s="279"/>
      <c r="G16" s="279"/>
      <c r="H16" s="279"/>
      <c r="I16" s="279"/>
      <c r="J16" s="279"/>
      <c r="K16" s="279"/>
    </row>
    <row r="17" spans="1:11" s="37" customFormat="1" ht="18">
      <c r="A17" s="279"/>
      <c r="B17" s="359"/>
      <c r="C17" s="360"/>
      <c r="D17" s="359"/>
      <c r="E17" s="359"/>
      <c r="F17" s="279"/>
      <c r="G17" s="279"/>
      <c r="H17" s="279"/>
      <c r="I17" s="279"/>
      <c r="J17" s="279"/>
      <c r="K17" s="279"/>
    </row>
    <row r="18" spans="1:11" s="37" customFormat="1" ht="18">
      <c r="A18" s="279"/>
      <c r="B18" s="359"/>
      <c r="C18" s="360"/>
      <c r="D18" s="359"/>
      <c r="E18" s="359"/>
      <c r="F18" s="279"/>
      <c r="G18" s="279"/>
      <c r="H18" s="279"/>
      <c r="I18" s="279"/>
      <c r="J18" s="279"/>
      <c r="K18" s="279"/>
    </row>
    <row r="19" spans="1:11" s="37" customFormat="1" ht="18">
      <c r="A19" s="279"/>
      <c r="B19" s="359"/>
      <c r="C19" s="360"/>
      <c r="D19" s="359"/>
      <c r="E19" s="359"/>
      <c r="F19" s="279"/>
      <c r="G19" s="279"/>
      <c r="H19" s="279"/>
      <c r="I19" s="279"/>
      <c r="J19" s="279"/>
      <c r="K19" s="279"/>
    </row>
    <row r="20" spans="1:11" s="37" customFormat="1" ht="18">
      <c r="A20" s="279"/>
      <c r="B20" s="359"/>
      <c r="C20" s="360"/>
      <c r="D20" s="359"/>
      <c r="E20" s="359"/>
      <c r="F20" s="279"/>
      <c r="G20" s="279"/>
      <c r="H20" s="279"/>
      <c r="I20" s="279"/>
      <c r="J20" s="279"/>
      <c r="K20" s="279"/>
    </row>
    <row r="21" spans="1:11" s="37" customFormat="1" ht="18">
      <c r="A21" s="279"/>
      <c r="B21" s="359"/>
      <c r="C21" s="360"/>
      <c r="D21" s="359"/>
      <c r="E21" s="359"/>
      <c r="F21" s="279"/>
      <c r="G21" s="279"/>
      <c r="H21" s="279"/>
      <c r="I21" s="279"/>
      <c r="J21" s="279"/>
      <c r="K21" s="279"/>
    </row>
    <row r="22" spans="1:11" s="37" customFormat="1" ht="18">
      <c r="A22" s="279"/>
      <c r="B22" s="359"/>
      <c r="C22" s="360"/>
      <c r="D22" s="359"/>
      <c r="E22" s="359"/>
      <c r="F22" s="279"/>
      <c r="G22" s="279"/>
      <c r="H22" s="279"/>
      <c r="I22" s="279"/>
      <c r="J22" s="279"/>
      <c r="K22" s="279"/>
    </row>
    <row r="23" spans="1:11" s="37" customFormat="1" ht="18">
      <c r="A23" s="279"/>
      <c r="B23" s="359"/>
      <c r="C23" s="360"/>
      <c r="D23" s="359"/>
      <c r="E23" s="359"/>
      <c r="F23" s="279"/>
      <c r="G23" s="279"/>
      <c r="H23" s="279"/>
      <c r="I23" s="279"/>
      <c r="J23" s="279"/>
      <c r="K23" s="279"/>
    </row>
    <row r="24" spans="1:11" s="37" customFormat="1" ht="18">
      <c r="A24" s="279"/>
      <c r="B24" s="359"/>
      <c r="C24" s="360"/>
      <c r="D24" s="359"/>
      <c r="E24" s="359"/>
      <c r="F24" s="279"/>
      <c r="G24" s="279"/>
      <c r="H24" s="279"/>
      <c r="I24" s="279"/>
      <c r="J24" s="279"/>
      <c r="K24" s="279"/>
    </row>
    <row r="25" spans="1:11" s="37" customFormat="1" ht="18">
      <c r="A25" s="279"/>
      <c r="B25" s="359"/>
      <c r="C25" s="360"/>
      <c r="D25" s="359"/>
      <c r="E25" s="359"/>
      <c r="F25" s="279"/>
      <c r="G25" s="279"/>
      <c r="H25" s="279"/>
      <c r="I25" s="279"/>
      <c r="J25" s="279"/>
      <c r="K25" s="279"/>
    </row>
    <row r="26" spans="1:11" s="37" customFormat="1" ht="18">
      <c r="A26" s="279"/>
      <c r="B26" s="359"/>
      <c r="C26" s="360"/>
      <c r="D26" s="359"/>
      <c r="E26" s="359"/>
      <c r="F26" s="279"/>
      <c r="G26" s="279"/>
      <c r="H26" s="279"/>
      <c r="I26" s="279"/>
      <c r="J26" s="279"/>
      <c r="K26" s="279"/>
    </row>
    <row r="27" spans="1:11" s="37" customFormat="1" ht="18">
      <c r="A27" s="279"/>
      <c r="B27" s="359"/>
      <c r="C27" s="360"/>
      <c r="D27" s="359"/>
      <c r="E27" s="359"/>
      <c r="F27" s="279"/>
      <c r="G27" s="279"/>
      <c r="H27" s="279"/>
      <c r="I27" s="279"/>
      <c r="J27" s="279"/>
      <c r="K27" s="279"/>
    </row>
    <row r="28" spans="1:11" s="37" customFormat="1" ht="18">
      <c r="A28" s="279"/>
      <c r="B28" s="359"/>
      <c r="C28" s="360"/>
      <c r="D28" s="359"/>
      <c r="E28" s="359"/>
      <c r="F28" s="279"/>
      <c r="G28" s="279"/>
      <c r="H28" s="279"/>
      <c r="I28" s="279"/>
      <c r="J28" s="279"/>
      <c r="K28" s="279"/>
    </row>
    <row r="29" spans="1:11" s="37" customFormat="1" ht="18">
      <c r="A29" s="279"/>
      <c r="B29" s="359"/>
      <c r="C29" s="360"/>
      <c r="D29" s="359"/>
      <c r="E29" s="359"/>
      <c r="F29" s="279"/>
      <c r="G29" s="279"/>
      <c r="H29" s="279"/>
      <c r="I29" s="279"/>
      <c r="J29" s="279"/>
      <c r="K29" s="279"/>
    </row>
    <row r="30" spans="1:11" s="37" customFormat="1" ht="18">
      <c r="A30" s="279"/>
      <c r="B30" s="359"/>
      <c r="C30" s="360"/>
      <c r="D30" s="359"/>
      <c r="E30" s="359"/>
      <c r="F30" s="279"/>
      <c r="G30" s="279"/>
      <c r="H30" s="279"/>
      <c r="I30" s="279"/>
      <c r="J30" s="279"/>
      <c r="K30" s="279"/>
    </row>
    <row r="31" spans="1:11" s="37" customFormat="1" ht="18">
      <c r="A31" s="279"/>
      <c r="B31" s="359"/>
      <c r="C31" s="360"/>
      <c r="D31" s="359"/>
      <c r="E31" s="359"/>
      <c r="F31" s="279"/>
      <c r="G31" s="279"/>
      <c r="H31" s="279"/>
      <c r="I31" s="279"/>
      <c r="J31" s="279"/>
      <c r="K31" s="279"/>
    </row>
    <row r="32" spans="1:11" s="37" customFormat="1" ht="18">
      <c r="A32" s="279"/>
      <c r="B32" s="359"/>
      <c r="C32" s="360"/>
      <c r="D32" s="359"/>
      <c r="E32" s="359"/>
      <c r="F32" s="279"/>
      <c r="G32" s="279"/>
      <c r="H32" s="279"/>
      <c r="I32" s="279"/>
      <c r="J32" s="279"/>
      <c r="K32" s="279"/>
    </row>
    <row r="33" spans="1:11" s="37" customFormat="1" ht="18">
      <c r="A33" s="279"/>
      <c r="B33" s="359"/>
      <c r="C33" s="360"/>
      <c r="D33" s="359"/>
      <c r="E33" s="359"/>
      <c r="F33" s="279"/>
      <c r="G33" s="279"/>
      <c r="H33" s="279"/>
      <c r="I33" s="279"/>
      <c r="J33" s="279"/>
      <c r="K33" s="279"/>
    </row>
    <row r="34" spans="1:11" s="37" customFormat="1" ht="18">
      <c r="A34" s="279"/>
      <c r="B34" s="359"/>
      <c r="C34" s="360"/>
      <c r="D34" s="359"/>
      <c r="E34" s="359"/>
      <c r="F34" s="279"/>
      <c r="G34" s="279"/>
      <c r="H34" s="279"/>
      <c r="I34" s="279"/>
      <c r="J34" s="279"/>
      <c r="K34" s="279"/>
    </row>
    <row r="35" spans="1:11" s="37" customFormat="1" ht="18">
      <c r="A35" s="279"/>
      <c r="B35" s="359"/>
      <c r="C35" s="360"/>
      <c r="D35" s="359"/>
      <c r="E35" s="359"/>
      <c r="F35" s="279"/>
      <c r="G35" s="279"/>
      <c r="H35" s="279"/>
      <c r="I35" s="279"/>
      <c r="J35" s="279"/>
      <c r="K35" s="279"/>
    </row>
    <row r="36" spans="1:11" s="37" customFormat="1" ht="18">
      <c r="A36" s="279"/>
      <c r="B36" s="359"/>
      <c r="C36" s="360"/>
      <c r="D36" s="359"/>
      <c r="E36" s="359"/>
      <c r="F36" s="279"/>
      <c r="G36" s="279"/>
      <c r="H36" s="279"/>
      <c r="I36" s="279"/>
      <c r="J36" s="279"/>
      <c r="K36" s="279"/>
    </row>
    <row r="37" spans="1:11" s="37" customFormat="1" ht="18">
      <c r="A37" s="279"/>
      <c r="B37" s="359"/>
      <c r="C37" s="360"/>
      <c r="D37" s="359"/>
      <c r="E37" s="359"/>
      <c r="F37" s="279"/>
      <c r="G37" s="279"/>
      <c r="H37" s="279"/>
      <c r="I37" s="279"/>
      <c r="J37" s="279"/>
      <c r="K37" s="279"/>
    </row>
    <row r="38" spans="1:11" s="37" customFormat="1" ht="18">
      <c r="A38" s="279"/>
      <c r="B38" s="359"/>
      <c r="C38" s="360"/>
      <c r="D38" s="359"/>
      <c r="E38" s="359"/>
      <c r="F38" s="279"/>
      <c r="G38" s="279"/>
      <c r="H38" s="279"/>
      <c r="I38" s="279"/>
      <c r="J38" s="279"/>
      <c r="K38" s="279"/>
    </row>
    <row r="39" spans="1:11" s="37" customFormat="1" ht="18">
      <c r="A39" s="279"/>
      <c r="B39" s="359"/>
      <c r="C39" s="360"/>
      <c r="D39" s="359"/>
      <c r="E39" s="359"/>
      <c r="F39" s="279"/>
      <c r="G39" s="279"/>
      <c r="H39" s="279"/>
      <c r="I39" s="279"/>
      <c r="J39" s="279"/>
      <c r="K39" s="279"/>
    </row>
    <row r="40" spans="1:11" s="37" customFormat="1" ht="18">
      <c r="A40" s="279"/>
      <c r="B40" s="359"/>
      <c r="C40" s="360"/>
      <c r="D40" s="359"/>
      <c r="E40" s="359"/>
      <c r="F40" s="279"/>
      <c r="G40" s="279"/>
      <c r="H40" s="279"/>
      <c r="I40" s="279"/>
      <c r="J40" s="279"/>
      <c r="K40" s="279"/>
    </row>
    <row r="41" spans="1:11" s="37" customFormat="1" ht="18">
      <c r="A41" s="279"/>
      <c r="B41" s="359"/>
      <c r="C41" s="360"/>
      <c r="D41" s="359"/>
      <c r="E41" s="359"/>
      <c r="F41" s="279"/>
      <c r="G41" s="279"/>
      <c r="H41" s="279"/>
      <c r="I41" s="279"/>
      <c r="J41" s="279"/>
      <c r="K41" s="279"/>
    </row>
    <row r="42" spans="1:11" s="37" customFormat="1" ht="18">
      <c r="A42" s="279"/>
      <c r="B42" s="359"/>
      <c r="C42" s="360"/>
      <c r="D42" s="359"/>
      <c r="E42" s="359"/>
      <c r="F42" s="279"/>
      <c r="G42" s="279"/>
      <c r="H42" s="279"/>
      <c r="I42" s="279"/>
      <c r="J42" s="279"/>
      <c r="K42" s="279"/>
    </row>
    <row r="43" spans="1:11" s="37" customFormat="1" ht="18">
      <c r="A43" s="279"/>
      <c r="B43" s="359"/>
      <c r="C43" s="360"/>
      <c r="D43" s="359"/>
      <c r="E43" s="359"/>
      <c r="F43" s="279"/>
      <c r="G43" s="279"/>
      <c r="H43" s="279"/>
      <c r="I43" s="279"/>
      <c r="J43" s="279"/>
      <c r="K43" s="279"/>
    </row>
    <row r="44" spans="1:11" s="37" customFormat="1" ht="18">
      <c r="A44" s="279"/>
      <c r="B44" s="359"/>
      <c r="C44" s="360"/>
      <c r="D44" s="359"/>
      <c r="E44" s="359"/>
      <c r="F44" s="279"/>
      <c r="G44" s="279"/>
      <c r="H44" s="279"/>
      <c r="I44" s="279"/>
      <c r="J44" s="279"/>
      <c r="K44" s="279"/>
    </row>
    <row r="45" spans="1:11" s="37" customFormat="1" ht="18">
      <c r="A45" s="279"/>
      <c r="B45" s="359"/>
      <c r="C45" s="360"/>
      <c r="D45" s="359"/>
      <c r="E45" s="359"/>
      <c r="F45" s="279"/>
      <c r="G45" s="279"/>
      <c r="H45" s="279"/>
      <c r="I45" s="279"/>
      <c r="J45" s="279"/>
      <c r="K45" s="279"/>
    </row>
    <row r="46" spans="1:11" s="37" customFormat="1" ht="18">
      <c r="A46" s="279"/>
      <c r="B46" s="359"/>
      <c r="C46" s="360"/>
      <c r="D46" s="359"/>
      <c r="E46" s="359"/>
      <c r="F46" s="279"/>
      <c r="G46" s="279"/>
      <c r="H46" s="279"/>
      <c r="I46" s="279"/>
      <c r="J46" s="279"/>
      <c r="K46" s="279"/>
    </row>
    <row r="47" spans="1:11" s="37" customFormat="1" ht="18">
      <c r="A47" s="279"/>
      <c r="B47" s="359"/>
      <c r="C47" s="360"/>
      <c r="D47" s="359"/>
      <c r="E47" s="359"/>
      <c r="F47" s="279"/>
      <c r="G47" s="279"/>
      <c r="H47" s="279"/>
      <c r="I47" s="279"/>
      <c r="J47" s="279"/>
      <c r="K47" s="279"/>
    </row>
    <row r="48" spans="1:11" s="37" customFormat="1" ht="18">
      <c r="A48" s="279"/>
      <c r="B48" s="359"/>
      <c r="C48" s="360"/>
      <c r="D48" s="359"/>
      <c r="E48" s="359"/>
      <c r="F48" s="279"/>
      <c r="G48" s="279"/>
      <c r="H48" s="279"/>
      <c r="I48" s="279"/>
      <c r="J48" s="279"/>
      <c r="K48" s="279"/>
    </row>
    <row r="49" spans="1:11" s="37" customFormat="1" ht="18">
      <c r="A49" s="279"/>
      <c r="B49" s="359"/>
      <c r="C49" s="360"/>
      <c r="D49" s="359"/>
      <c r="E49" s="359"/>
      <c r="F49" s="279"/>
      <c r="G49" s="279"/>
      <c r="H49" s="279"/>
      <c r="I49" s="279"/>
      <c r="J49" s="279"/>
      <c r="K49" s="279"/>
    </row>
    <row r="50" spans="1:11" s="37" customFormat="1" ht="18">
      <c r="A50" s="279"/>
      <c r="B50" s="359"/>
      <c r="C50" s="360"/>
      <c r="D50" s="359"/>
      <c r="E50" s="359"/>
      <c r="F50" s="279"/>
      <c r="G50" s="279"/>
      <c r="H50" s="279"/>
      <c r="I50" s="279"/>
      <c r="J50" s="279"/>
      <c r="K50" s="279"/>
    </row>
    <row r="51" spans="1:11" s="37" customFormat="1" ht="18">
      <c r="A51" s="279"/>
      <c r="B51" s="359"/>
      <c r="C51" s="360"/>
      <c r="D51" s="359"/>
      <c r="E51" s="359"/>
      <c r="F51" s="279"/>
      <c r="G51" s="279"/>
      <c r="H51" s="279"/>
      <c r="I51" s="279"/>
      <c r="J51" s="279"/>
      <c r="K51" s="279"/>
    </row>
    <row r="52" spans="1:11" s="37" customFormat="1" ht="18">
      <c r="A52" s="279"/>
      <c r="B52" s="359"/>
      <c r="C52" s="360"/>
      <c r="D52" s="359"/>
      <c r="E52" s="359"/>
      <c r="F52" s="279"/>
      <c r="G52" s="279"/>
      <c r="H52" s="279"/>
      <c r="I52" s="279"/>
      <c r="J52" s="279"/>
      <c r="K52" s="279"/>
    </row>
    <row r="53" spans="1:11" s="37" customFormat="1" ht="18">
      <c r="A53" s="279"/>
      <c r="B53" s="359"/>
      <c r="C53" s="360"/>
      <c r="D53" s="359"/>
      <c r="E53" s="359"/>
      <c r="F53" s="279"/>
      <c r="G53" s="279"/>
      <c r="H53" s="279"/>
      <c r="I53" s="279"/>
      <c r="J53" s="279"/>
      <c r="K53" s="279"/>
    </row>
    <row r="54" spans="1:11" s="37" customFormat="1" ht="18">
      <c r="A54" s="279"/>
      <c r="B54" s="359"/>
      <c r="C54" s="360"/>
      <c r="D54" s="359"/>
      <c r="E54" s="359"/>
      <c r="F54" s="279"/>
      <c r="G54" s="279"/>
      <c r="H54" s="279"/>
      <c r="I54" s="279"/>
      <c r="J54" s="279"/>
      <c r="K54" s="279"/>
    </row>
    <row r="55" spans="1:11" s="37" customFormat="1" ht="18">
      <c r="A55" s="279"/>
      <c r="B55" s="359"/>
      <c r="C55" s="360"/>
      <c r="D55" s="359"/>
      <c r="E55" s="359"/>
      <c r="F55" s="279"/>
      <c r="G55" s="279"/>
      <c r="H55" s="279"/>
      <c r="I55" s="279"/>
      <c r="J55" s="279"/>
      <c r="K55" s="279"/>
    </row>
    <row r="56" spans="1:11" s="37" customFormat="1" ht="18">
      <c r="A56" s="279"/>
      <c r="B56" s="359"/>
      <c r="C56" s="360"/>
      <c r="D56" s="359"/>
      <c r="E56" s="359"/>
      <c r="F56" s="279"/>
      <c r="G56" s="279"/>
      <c r="H56" s="279"/>
      <c r="I56" s="279"/>
      <c r="J56" s="279"/>
      <c r="K56" s="279"/>
    </row>
    <row r="57" spans="1:11" s="37" customFormat="1" ht="18">
      <c r="A57" s="279"/>
      <c r="B57" s="359"/>
      <c r="C57" s="360"/>
      <c r="D57" s="359"/>
      <c r="E57" s="359"/>
      <c r="F57" s="279"/>
      <c r="G57" s="279"/>
      <c r="H57" s="279"/>
      <c r="I57" s="279"/>
      <c r="J57" s="279"/>
      <c r="K57" s="279"/>
    </row>
    <row r="58" spans="1:11" s="37" customFormat="1" ht="18">
      <c r="A58" s="279"/>
      <c r="B58" s="359"/>
      <c r="C58" s="360"/>
      <c r="D58" s="359"/>
      <c r="E58" s="359"/>
      <c r="F58" s="279"/>
      <c r="G58" s="279"/>
      <c r="H58" s="279"/>
      <c r="I58" s="279"/>
      <c r="J58" s="279"/>
      <c r="K58" s="279"/>
    </row>
    <row r="59" spans="1:11" s="37" customFormat="1" ht="18">
      <c r="A59" s="279"/>
      <c r="B59" s="359"/>
      <c r="C59" s="360"/>
      <c r="D59" s="359"/>
      <c r="E59" s="359"/>
      <c r="F59" s="279"/>
      <c r="G59" s="279"/>
      <c r="H59" s="279"/>
      <c r="I59" s="279"/>
      <c r="J59" s="279"/>
      <c r="K59" s="279"/>
    </row>
    <row r="60" spans="1:11" s="37" customFormat="1" ht="18">
      <c r="A60" s="279"/>
      <c r="B60" s="359"/>
      <c r="C60" s="360"/>
      <c r="D60" s="359"/>
      <c r="E60" s="359"/>
      <c r="F60" s="279"/>
      <c r="G60" s="279"/>
      <c r="H60" s="279"/>
      <c r="I60" s="279"/>
      <c r="J60" s="279"/>
      <c r="K60" s="279"/>
    </row>
    <row r="61" spans="1:11" s="37" customFormat="1" ht="18">
      <c r="A61" s="279"/>
      <c r="B61" s="359"/>
      <c r="C61" s="360"/>
      <c r="D61" s="359"/>
      <c r="E61" s="359"/>
      <c r="F61" s="279"/>
      <c r="G61" s="279"/>
      <c r="H61" s="279"/>
      <c r="I61" s="279"/>
      <c r="J61" s="279"/>
      <c r="K61" s="279"/>
    </row>
    <row r="62" spans="1:11" s="37" customFormat="1" ht="18">
      <c r="A62" s="279"/>
      <c r="B62" s="359"/>
      <c r="C62" s="360"/>
      <c r="D62" s="359"/>
      <c r="E62" s="359"/>
      <c r="F62" s="279"/>
      <c r="G62" s="279"/>
      <c r="H62" s="279"/>
      <c r="I62" s="279"/>
      <c r="J62" s="279"/>
      <c r="K62" s="279"/>
    </row>
    <row r="63" spans="1:11" s="37" customFormat="1" ht="18">
      <c r="A63" s="279"/>
      <c r="B63" s="359"/>
      <c r="C63" s="360"/>
      <c r="D63" s="359"/>
      <c r="E63" s="359"/>
      <c r="F63" s="279"/>
      <c r="G63" s="279"/>
      <c r="H63" s="279"/>
      <c r="I63" s="279"/>
      <c r="J63" s="279"/>
      <c r="K63" s="279"/>
    </row>
    <row r="64" spans="1:11" s="37" customFormat="1" ht="18">
      <c r="A64" s="279"/>
      <c r="B64" s="359"/>
      <c r="C64" s="360"/>
      <c r="D64" s="359"/>
      <c r="E64" s="359"/>
      <c r="F64" s="279"/>
      <c r="G64" s="279"/>
      <c r="H64" s="279"/>
      <c r="I64" s="279"/>
      <c r="J64" s="279"/>
      <c r="K64" s="279"/>
    </row>
    <row r="65" spans="1:11" s="37" customFormat="1" ht="18">
      <c r="A65" s="279"/>
      <c r="B65" s="359"/>
      <c r="C65" s="360"/>
      <c r="D65" s="359"/>
      <c r="E65" s="359"/>
      <c r="F65" s="279"/>
      <c r="G65" s="279"/>
      <c r="H65" s="279"/>
      <c r="I65" s="279"/>
      <c r="J65" s="279"/>
      <c r="K65" s="279"/>
    </row>
    <row r="66" spans="1:11" s="37" customFormat="1" ht="18">
      <c r="A66" s="279"/>
      <c r="B66" s="359"/>
      <c r="C66" s="360"/>
      <c r="D66" s="359"/>
      <c r="E66" s="359"/>
      <c r="F66" s="279"/>
      <c r="G66" s="279"/>
      <c r="H66" s="279"/>
      <c r="I66" s="279"/>
      <c r="J66" s="279"/>
      <c r="K66" s="279"/>
    </row>
    <row r="67" spans="1:11" s="37" customFormat="1" ht="18">
      <c r="A67" s="279"/>
      <c r="B67" s="359"/>
      <c r="C67" s="360"/>
      <c r="D67" s="359"/>
      <c r="E67" s="359"/>
      <c r="F67" s="279"/>
      <c r="G67" s="279"/>
      <c r="H67" s="279"/>
      <c r="I67" s="279"/>
      <c r="J67" s="279"/>
      <c r="K67" s="279"/>
    </row>
    <row r="68" spans="1:11" s="37" customFormat="1" ht="18">
      <c r="A68" s="279"/>
      <c r="B68" s="359"/>
      <c r="C68" s="360"/>
      <c r="D68" s="359"/>
      <c r="E68" s="359"/>
      <c r="F68" s="279"/>
      <c r="G68" s="279"/>
      <c r="H68" s="279"/>
      <c r="I68" s="279"/>
      <c r="J68" s="279"/>
      <c r="K68" s="279"/>
    </row>
    <row r="69" spans="1:11" s="37" customFormat="1" ht="18">
      <c r="A69" s="279"/>
      <c r="B69" s="359"/>
      <c r="C69" s="360"/>
      <c r="D69" s="359"/>
      <c r="E69" s="359"/>
      <c r="F69" s="279"/>
      <c r="G69" s="279"/>
      <c r="H69" s="279"/>
      <c r="I69" s="279"/>
      <c r="J69" s="279"/>
      <c r="K69" s="279"/>
    </row>
    <row r="70" spans="1:11" s="37" customFormat="1" ht="18">
      <c r="A70" s="279"/>
      <c r="B70" s="359"/>
      <c r="C70" s="360"/>
      <c r="D70" s="359"/>
      <c r="E70" s="359"/>
      <c r="F70" s="279"/>
      <c r="G70" s="279"/>
      <c r="H70" s="279"/>
      <c r="I70" s="279"/>
      <c r="J70" s="279"/>
      <c r="K70" s="279"/>
    </row>
    <row r="71" spans="1:11" s="37" customFormat="1" ht="18">
      <c r="A71" s="279"/>
      <c r="B71" s="359"/>
      <c r="C71" s="360"/>
      <c r="D71" s="359"/>
      <c r="E71" s="359"/>
      <c r="F71" s="279"/>
      <c r="G71" s="279"/>
      <c r="H71" s="279"/>
      <c r="I71" s="279"/>
      <c r="J71" s="279"/>
      <c r="K71" s="279"/>
    </row>
    <row r="72" spans="1:11" s="37" customFormat="1" ht="18">
      <c r="A72" s="279"/>
      <c r="B72" s="359"/>
      <c r="C72" s="360"/>
      <c r="D72" s="359"/>
      <c r="E72" s="359"/>
      <c r="F72" s="279"/>
      <c r="G72" s="279"/>
      <c r="H72" s="279"/>
      <c r="I72" s="279"/>
      <c r="J72" s="279"/>
      <c r="K72" s="279"/>
    </row>
    <row r="73" spans="1:11" s="37" customFormat="1" ht="18">
      <c r="A73" s="279"/>
      <c r="B73" s="359"/>
      <c r="C73" s="360"/>
      <c r="D73" s="359"/>
      <c r="E73" s="359"/>
      <c r="F73" s="279"/>
      <c r="G73" s="279"/>
      <c r="H73" s="279"/>
      <c r="I73" s="279"/>
      <c r="J73" s="279"/>
      <c r="K73" s="279"/>
    </row>
    <row r="74" spans="1:11" s="37" customFormat="1" ht="18">
      <c r="A74" s="279"/>
      <c r="B74" s="359"/>
      <c r="C74" s="360"/>
      <c r="D74" s="359"/>
      <c r="E74" s="359"/>
      <c r="F74" s="279"/>
      <c r="G74" s="279"/>
      <c r="H74" s="279"/>
      <c r="I74" s="279"/>
      <c r="J74" s="279"/>
      <c r="K74" s="279"/>
    </row>
    <row r="75" spans="1:11" s="37" customFormat="1" ht="18">
      <c r="A75" s="279"/>
      <c r="B75" s="359"/>
      <c r="C75" s="360"/>
      <c r="D75" s="359"/>
      <c r="E75" s="359"/>
      <c r="F75" s="279"/>
      <c r="G75" s="279"/>
      <c r="H75" s="279"/>
      <c r="I75" s="279"/>
      <c r="J75" s="279"/>
      <c r="K75" s="279"/>
    </row>
    <row r="76" spans="1:11" s="37" customFormat="1" ht="18">
      <c r="A76" s="279"/>
      <c r="B76" s="359"/>
      <c r="C76" s="360"/>
      <c r="D76" s="359"/>
      <c r="E76" s="359"/>
      <c r="F76" s="279"/>
      <c r="G76" s="279"/>
      <c r="H76" s="279"/>
      <c r="I76" s="279"/>
      <c r="J76" s="279"/>
      <c r="K76" s="279"/>
    </row>
    <row r="77" spans="1:11" s="37" customFormat="1" ht="18">
      <c r="A77" s="279"/>
      <c r="B77" s="359"/>
      <c r="C77" s="360"/>
      <c r="D77" s="359"/>
      <c r="E77" s="359"/>
      <c r="F77" s="279"/>
      <c r="G77" s="279"/>
      <c r="H77" s="279"/>
      <c r="I77" s="279"/>
      <c r="J77" s="279"/>
      <c r="K77" s="279"/>
    </row>
    <row r="78" spans="1:11" s="37" customFormat="1" ht="18">
      <c r="A78" s="279"/>
      <c r="B78" s="359"/>
      <c r="C78" s="360"/>
      <c r="D78" s="359"/>
      <c r="E78" s="359"/>
      <c r="F78" s="279"/>
      <c r="G78" s="279"/>
      <c r="H78" s="279"/>
      <c r="I78" s="279"/>
      <c r="J78" s="279"/>
      <c r="K78" s="279"/>
    </row>
    <row r="79" spans="1:11" s="37" customFormat="1" ht="18">
      <c r="A79" s="279"/>
      <c r="B79" s="359"/>
      <c r="C79" s="360"/>
      <c r="D79" s="359"/>
      <c r="E79" s="359"/>
      <c r="F79" s="279"/>
      <c r="G79" s="279"/>
      <c r="H79" s="279"/>
      <c r="I79" s="279"/>
      <c r="J79" s="279"/>
      <c r="K79" s="279"/>
    </row>
    <row r="80" spans="1:11" s="37" customFormat="1" ht="18">
      <c r="A80" s="279"/>
      <c r="B80" s="359"/>
      <c r="C80" s="360"/>
      <c r="D80" s="359"/>
      <c r="E80" s="359"/>
      <c r="F80" s="279"/>
      <c r="G80" s="279"/>
      <c r="H80" s="279"/>
      <c r="I80" s="279"/>
      <c r="J80" s="279"/>
      <c r="K80" s="279"/>
    </row>
    <row r="81" spans="1:11" s="37" customFormat="1" ht="18">
      <c r="A81" s="279"/>
      <c r="B81" s="359"/>
      <c r="C81" s="360"/>
      <c r="D81" s="359"/>
      <c r="E81" s="359"/>
      <c r="F81" s="279"/>
      <c r="G81" s="279"/>
      <c r="H81" s="279"/>
      <c r="I81" s="279"/>
      <c r="J81" s="279"/>
      <c r="K81" s="279"/>
    </row>
    <row r="82" spans="1:11" s="37" customFormat="1" ht="18">
      <c r="A82" s="279"/>
      <c r="B82" s="359"/>
      <c r="C82" s="360"/>
      <c r="D82" s="359"/>
      <c r="E82" s="359"/>
      <c r="F82" s="279"/>
      <c r="G82" s="279"/>
      <c r="H82" s="279"/>
      <c r="I82" s="279"/>
      <c r="J82" s="279"/>
      <c r="K82" s="279"/>
    </row>
    <row r="83" spans="1:11" s="37" customFormat="1" ht="18">
      <c r="A83" s="279"/>
      <c r="B83" s="359"/>
      <c r="C83" s="360"/>
      <c r="D83" s="359"/>
      <c r="E83" s="359"/>
      <c r="F83" s="279"/>
      <c r="G83" s="279"/>
      <c r="H83" s="279"/>
      <c r="I83" s="279"/>
      <c r="J83" s="279"/>
      <c r="K83" s="279"/>
    </row>
    <row r="84" spans="1:11" s="37" customFormat="1" ht="18">
      <c r="A84" s="279"/>
      <c r="B84" s="359"/>
      <c r="C84" s="360"/>
      <c r="D84" s="359"/>
      <c r="E84" s="359"/>
      <c r="F84" s="279"/>
      <c r="G84" s="279"/>
      <c r="H84" s="279"/>
      <c r="I84" s="279"/>
      <c r="J84" s="279"/>
      <c r="K84" s="279"/>
    </row>
    <row r="85" spans="1:11" s="37" customFormat="1" ht="18">
      <c r="A85" s="279"/>
      <c r="B85" s="359"/>
      <c r="C85" s="360"/>
      <c r="D85" s="359"/>
      <c r="E85" s="359"/>
      <c r="F85" s="279"/>
      <c r="G85" s="279"/>
      <c r="H85" s="279"/>
      <c r="I85" s="279"/>
      <c r="J85" s="279"/>
      <c r="K85" s="279"/>
    </row>
    <row r="86" spans="1:11" s="37" customFormat="1" ht="18">
      <c r="A86" s="279"/>
      <c r="B86" s="359"/>
      <c r="C86" s="360"/>
      <c r="D86" s="359"/>
      <c r="E86" s="359"/>
      <c r="F86" s="279"/>
      <c r="G86" s="279"/>
      <c r="H86" s="279"/>
      <c r="I86" s="279"/>
      <c r="J86" s="279"/>
      <c r="K86" s="279"/>
    </row>
    <row r="87" spans="1:11" s="37" customFormat="1" ht="18">
      <c r="A87" s="279"/>
      <c r="B87" s="359"/>
      <c r="C87" s="360"/>
      <c r="D87" s="359"/>
      <c r="E87" s="359"/>
      <c r="F87" s="279"/>
      <c r="G87" s="279"/>
      <c r="H87" s="279"/>
      <c r="I87" s="279"/>
      <c r="J87" s="279"/>
      <c r="K87" s="279"/>
    </row>
    <row r="88" spans="1:11" s="37" customFormat="1" ht="18">
      <c r="A88" s="279"/>
      <c r="B88" s="359"/>
      <c r="C88" s="360"/>
      <c r="D88" s="359"/>
      <c r="E88" s="359"/>
      <c r="F88" s="279"/>
      <c r="G88" s="279"/>
      <c r="H88" s="279"/>
      <c r="I88" s="279"/>
      <c r="J88" s="279"/>
      <c r="K88" s="279"/>
    </row>
    <row r="89" spans="1:11" s="37" customFormat="1" ht="18">
      <c r="A89" s="279"/>
      <c r="B89" s="359"/>
      <c r="C89" s="360"/>
      <c r="D89" s="359"/>
      <c r="E89" s="359"/>
      <c r="F89" s="279"/>
      <c r="G89" s="279"/>
      <c r="H89" s="279"/>
      <c r="I89" s="279"/>
      <c r="J89" s="279"/>
      <c r="K89" s="279"/>
    </row>
    <row r="90" spans="1:11" s="37" customFormat="1" ht="18">
      <c r="A90" s="279"/>
      <c r="B90" s="359"/>
      <c r="C90" s="360"/>
      <c r="D90" s="359"/>
      <c r="E90" s="359"/>
      <c r="F90" s="279"/>
      <c r="G90" s="279"/>
      <c r="H90" s="279"/>
      <c r="I90" s="279"/>
      <c r="J90" s="279"/>
      <c r="K90" s="279"/>
    </row>
    <row r="91" spans="1:11" s="37" customFormat="1" ht="18">
      <c r="A91" s="279"/>
      <c r="B91" s="359"/>
      <c r="C91" s="360"/>
      <c r="D91" s="359"/>
      <c r="E91" s="359"/>
      <c r="F91" s="279"/>
      <c r="G91" s="279"/>
      <c r="H91" s="279"/>
      <c r="I91" s="279"/>
      <c r="J91" s="279"/>
      <c r="K91" s="279"/>
    </row>
    <row r="92" spans="1:11" s="37" customFormat="1" ht="18">
      <c r="A92" s="279"/>
      <c r="B92" s="359"/>
      <c r="C92" s="360"/>
      <c r="D92" s="359"/>
      <c r="E92" s="359"/>
      <c r="F92" s="279"/>
      <c r="G92" s="279"/>
      <c r="H92" s="279"/>
      <c r="I92" s="279"/>
      <c r="J92" s="279"/>
      <c r="K92" s="279"/>
    </row>
    <row r="93" spans="1:11" s="37" customFormat="1" ht="18">
      <c r="A93" s="279"/>
      <c r="B93" s="359"/>
      <c r="C93" s="360"/>
      <c r="D93" s="359"/>
      <c r="E93" s="359"/>
      <c r="F93" s="279"/>
      <c r="G93" s="279"/>
      <c r="H93" s="279"/>
      <c r="I93" s="279"/>
      <c r="J93" s="279"/>
      <c r="K93" s="279"/>
    </row>
    <row r="94" spans="1:11" s="37" customFormat="1" ht="18">
      <c r="A94" s="279"/>
      <c r="B94" s="359"/>
      <c r="C94" s="360"/>
      <c r="D94" s="359"/>
      <c r="E94" s="359"/>
      <c r="F94" s="279"/>
      <c r="G94" s="279"/>
      <c r="H94" s="279"/>
      <c r="I94" s="279"/>
      <c r="J94" s="279"/>
      <c r="K94" s="279"/>
    </row>
    <row r="95" spans="1:11" s="37" customFormat="1" ht="18">
      <c r="A95" s="279"/>
      <c r="B95" s="359"/>
      <c r="C95" s="360"/>
      <c r="D95" s="359"/>
      <c r="E95" s="359"/>
      <c r="F95" s="279"/>
      <c r="G95" s="279"/>
      <c r="H95" s="279"/>
      <c r="I95" s="279"/>
      <c r="J95" s="279"/>
      <c r="K95" s="279"/>
    </row>
    <row r="96" spans="1:11" s="37" customFormat="1" ht="18">
      <c r="A96" s="279"/>
      <c r="B96" s="359"/>
      <c r="C96" s="360"/>
      <c r="D96" s="359"/>
      <c r="E96" s="359"/>
      <c r="F96" s="279"/>
      <c r="G96" s="279"/>
      <c r="H96" s="279"/>
      <c r="I96" s="279"/>
      <c r="J96" s="279"/>
      <c r="K96" s="279"/>
    </row>
    <row r="97" spans="1:11" s="37" customFormat="1" ht="18">
      <c r="A97" s="279"/>
      <c r="B97" s="359"/>
      <c r="C97" s="360"/>
      <c r="D97" s="359"/>
      <c r="E97" s="359"/>
      <c r="F97" s="279"/>
      <c r="G97" s="279"/>
      <c r="H97" s="279"/>
      <c r="I97" s="279"/>
      <c r="J97" s="279"/>
      <c r="K97" s="279"/>
    </row>
    <row r="98" spans="1:11" s="37" customFormat="1" ht="18">
      <c r="A98" s="279"/>
      <c r="B98" s="359"/>
      <c r="C98" s="360"/>
      <c r="D98" s="359"/>
      <c r="E98" s="359"/>
      <c r="F98" s="279"/>
      <c r="G98" s="279"/>
      <c r="H98" s="279"/>
      <c r="I98" s="279"/>
      <c r="J98" s="279"/>
      <c r="K98" s="279"/>
    </row>
    <row r="99" spans="1:11" s="37" customFormat="1" ht="18">
      <c r="A99" s="279"/>
      <c r="B99" s="359"/>
      <c r="C99" s="360"/>
      <c r="D99" s="359"/>
      <c r="E99" s="359"/>
      <c r="F99" s="279"/>
      <c r="G99" s="279"/>
      <c r="H99" s="279"/>
      <c r="I99" s="279"/>
      <c r="J99" s="279"/>
      <c r="K99" s="279"/>
    </row>
    <row r="100" spans="1:11" s="37" customFormat="1" ht="18">
      <c r="A100" s="279"/>
      <c r="B100" s="359"/>
      <c r="C100" s="360"/>
      <c r="D100" s="359"/>
      <c r="E100" s="359"/>
      <c r="F100" s="279"/>
      <c r="G100" s="279"/>
      <c r="H100" s="279"/>
      <c r="I100" s="279"/>
      <c r="J100" s="279"/>
      <c r="K100" s="279"/>
    </row>
    <row r="101" spans="1:11" s="37" customFormat="1" ht="18">
      <c r="A101" s="279"/>
      <c r="B101" s="359"/>
      <c r="C101" s="360"/>
      <c r="D101" s="359"/>
      <c r="E101" s="359"/>
      <c r="F101" s="279"/>
      <c r="G101" s="279"/>
      <c r="H101" s="279"/>
      <c r="I101" s="279"/>
      <c r="J101" s="279"/>
      <c r="K101" s="279"/>
    </row>
    <row r="102" spans="1:11" s="37" customFormat="1" ht="18">
      <c r="A102" s="279"/>
      <c r="B102" s="359"/>
      <c r="C102" s="360"/>
      <c r="D102" s="359"/>
      <c r="E102" s="359"/>
      <c r="F102" s="279"/>
      <c r="G102" s="279"/>
      <c r="H102" s="279"/>
      <c r="I102" s="279"/>
      <c r="J102" s="279"/>
      <c r="K102" s="279"/>
    </row>
    <row r="103" spans="1:11" s="37" customFormat="1" ht="18">
      <c r="A103" s="279"/>
      <c r="B103" s="359"/>
      <c r="C103" s="360"/>
      <c r="D103" s="359"/>
      <c r="E103" s="359"/>
      <c r="F103" s="279"/>
      <c r="G103" s="279"/>
      <c r="H103" s="279"/>
      <c r="I103" s="279"/>
      <c r="J103" s="279"/>
      <c r="K103" s="279"/>
    </row>
    <row r="104" spans="1:11" s="37" customFormat="1" ht="18">
      <c r="A104" s="279"/>
      <c r="B104" s="359"/>
      <c r="C104" s="360"/>
      <c r="D104" s="359"/>
      <c r="E104" s="359"/>
      <c r="F104" s="279"/>
      <c r="G104" s="279"/>
      <c r="H104" s="279"/>
      <c r="I104" s="279"/>
      <c r="J104" s="279"/>
      <c r="K104" s="279"/>
    </row>
    <row r="105" spans="1:11" s="37" customFormat="1" ht="18">
      <c r="A105" s="279"/>
      <c r="B105" s="359"/>
      <c r="C105" s="360"/>
      <c r="D105" s="359"/>
      <c r="E105" s="359"/>
      <c r="F105" s="279"/>
      <c r="G105" s="279"/>
      <c r="H105" s="279"/>
      <c r="I105" s="279"/>
      <c r="J105" s="279"/>
      <c r="K105" s="279"/>
    </row>
    <row r="106" spans="1:11" s="37" customFormat="1" ht="18">
      <c r="A106" s="279"/>
      <c r="B106" s="359"/>
      <c r="C106" s="360"/>
      <c r="D106" s="359"/>
      <c r="E106" s="359"/>
      <c r="F106" s="279"/>
      <c r="G106" s="279"/>
      <c r="H106" s="279"/>
      <c r="I106" s="279"/>
      <c r="J106" s="279"/>
      <c r="K106" s="279"/>
    </row>
    <row r="107" spans="1:11" s="37" customFormat="1" ht="18">
      <c r="A107" s="279"/>
      <c r="B107" s="359"/>
      <c r="C107" s="360"/>
      <c r="D107" s="359"/>
      <c r="E107" s="359"/>
      <c r="F107" s="279"/>
      <c r="G107" s="279"/>
      <c r="H107" s="279"/>
      <c r="I107" s="279"/>
      <c r="J107" s="279"/>
      <c r="K107" s="279"/>
    </row>
    <row r="108" spans="1:11" s="37" customFormat="1" ht="18">
      <c r="A108" s="279"/>
      <c r="B108" s="359"/>
      <c r="C108" s="360"/>
      <c r="D108" s="359"/>
      <c r="E108" s="359"/>
      <c r="F108" s="279"/>
      <c r="G108" s="279"/>
      <c r="H108" s="279"/>
      <c r="I108" s="279"/>
      <c r="J108" s="279"/>
      <c r="K108" s="279"/>
    </row>
    <row r="109" spans="1:11" s="37" customFormat="1" ht="18">
      <c r="A109" s="279"/>
      <c r="B109" s="359"/>
      <c r="C109" s="360"/>
      <c r="D109" s="359"/>
      <c r="E109" s="359"/>
      <c r="F109" s="279"/>
      <c r="G109" s="279"/>
      <c r="H109" s="279"/>
      <c r="I109" s="279"/>
      <c r="J109" s="279"/>
      <c r="K109" s="279"/>
    </row>
    <row r="110" spans="1:11" s="37" customFormat="1" ht="18">
      <c r="A110" s="279"/>
      <c r="B110" s="359"/>
      <c r="C110" s="360"/>
      <c r="D110" s="359"/>
      <c r="E110" s="359"/>
      <c r="F110" s="279"/>
      <c r="G110" s="279"/>
      <c r="H110" s="279"/>
      <c r="I110" s="279"/>
      <c r="J110" s="279"/>
      <c r="K110" s="279"/>
    </row>
    <row r="111" spans="1:11" s="37" customFormat="1" ht="18">
      <c r="A111" s="279"/>
      <c r="B111" s="359"/>
      <c r="C111" s="360"/>
      <c r="D111" s="359"/>
      <c r="E111" s="359"/>
      <c r="F111" s="279"/>
      <c r="G111" s="279"/>
      <c r="H111" s="279"/>
      <c r="I111" s="279"/>
      <c r="J111" s="279"/>
      <c r="K111" s="279"/>
    </row>
    <row r="112" spans="1:11" s="37" customFormat="1" ht="18">
      <c r="A112" s="279"/>
      <c r="B112" s="359"/>
      <c r="C112" s="360"/>
      <c r="D112" s="359"/>
      <c r="E112" s="359"/>
      <c r="F112" s="279"/>
      <c r="G112" s="279"/>
      <c r="H112" s="279"/>
      <c r="I112" s="279"/>
      <c r="J112" s="279"/>
      <c r="K112" s="279"/>
    </row>
    <row r="113" spans="1:11" s="37" customFormat="1" ht="18">
      <c r="A113" s="279"/>
      <c r="B113" s="359"/>
      <c r="C113" s="360"/>
      <c r="D113" s="359"/>
      <c r="E113" s="359"/>
      <c r="F113" s="279"/>
      <c r="G113" s="279"/>
      <c r="H113" s="279"/>
      <c r="I113" s="279"/>
      <c r="J113" s="279"/>
      <c r="K113" s="279"/>
    </row>
    <row r="114" spans="1:11" s="37" customFormat="1" ht="18">
      <c r="A114" s="279"/>
      <c r="B114" s="359"/>
      <c r="C114" s="360"/>
      <c r="D114" s="359"/>
      <c r="E114" s="359"/>
      <c r="F114" s="279"/>
      <c r="G114" s="279"/>
      <c r="H114" s="279"/>
      <c r="I114" s="279"/>
      <c r="J114" s="279"/>
      <c r="K114" s="279"/>
    </row>
    <row r="115" spans="1:11" s="37" customFormat="1" ht="18">
      <c r="A115" s="279"/>
      <c r="B115" s="359"/>
      <c r="C115" s="360"/>
      <c r="D115" s="359"/>
      <c r="E115" s="359"/>
      <c r="F115" s="279"/>
      <c r="G115" s="279"/>
      <c r="H115" s="279"/>
      <c r="I115" s="279"/>
      <c r="J115" s="279"/>
      <c r="K115" s="279"/>
    </row>
    <row r="116" spans="1:11" s="37" customFormat="1" ht="18">
      <c r="A116" s="279"/>
      <c r="B116" s="359"/>
      <c r="C116" s="360"/>
      <c r="D116" s="359"/>
      <c r="E116" s="359"/>
      <c r="F116" s="279"/>
      <c r="G116" s="279"/>
      <c r="H116" s="279"/>
      <c r="I116" s="279"/>
      <c r="J116" s="279"/>
      <c r="K116" s="279"/>
    </row>
    <row r="117" spans="1:11" s="37" customFormat="1" ht="18">
      <c r="A117" s="279"/>
      <c r="B117" s="359"/>
      <c r="C117" s="360"/>
      <c r="D117" s="359"/>
      <c r="E117" s="359"/>
      <c r="F117" s="279"/>
      <c r="G117" s="279"/>
      <c r="H117" s="279"/>
      <c r="I117" s="279"/>
      <c r="J117" s="279"/>
      <c r="K117" s="279"/>
    </row>
    <row r="118" spans="1:11" s="37" customFormat="1" ht="18">
      <c r="A118" s="279"/>
      <c r="B118" s="359"/>
      <c r="C118" s="360"/>
      <c r="D118" s="359"/>
      <c r="E118" s="359"/>
      <c r="F118" s="279"/>
      <c r="G118" s="279"/>
      <c r="H118" s="279"/>
      <c r="I118" s="279"/>
      <c r="J118" s="279"/>
      <c r="K118" s="279"/>
    </row>
    <row r="119" spans="1:11" s="37" customFormat="1" ht="18">
      <c r="A119" s="279"/>
      <c r="B119" s="359"/>
      <c r="C119" s="360"/>
      <c r="D119" s="359"/>
      <c r="E119" s="359"/>
      <c r="F119" s="279"/>
      <c r="G119" s="279"/>
      <c r="H119" s="279"/>
      <c r="I119" s="279"/>
      <c r="J119" s="279"/>
      <c r="K119" s="279"/>
    </row>
    <row r="120" spans="1:11" s="37" customFormat="1" ht="18">
      <c r="A120" s="279"/>
      <c r="B120" s="359"/>
      <c r="C120" s="360"/>
      <c r="D120" s="359"/>
      <c r="E120" s="359"/>
      <c r="F120" s="279"/>
      <c r="G120" s="279"/>
      <c r="H120" s="279"/>
      <c r="I120" s="279"/>
      <c r="J120" s="279"/>
      <c r="K120" s="279"/>
    </row>
    <row r="121" spans="1:11" s="37" customFormat="1" ht="18">
      <c r="A121" s="279"/>
      <c r="B121" s="359"/>
      <c r="C121" s="360"/>
      <c r="D121" s="359"/>
      <c r="E121" s="359"/>
      <c r="F121" s="279"/>
      <c r="G121" s="279"/>
      <c r="H121" s="279"/>
      <c r="I121" s="279"/>
      <c r="J121" s="279"/>
      <c r="K121" s="279"/>
    </row>
    <row r="122" spans="1:11" s="37" customFormat="1" ht="18">
      <c r="A122" s="279"/>
      <c r="B122" s="359"/>
      <c r="C122" s="360"/>
      <c r="D122" s="359"/>
      <c r="E122" s="359"/>
      <c r="F122" s="279"/>
      <c r="G122" s="279"/>
      <c r="H122" s="279"/>
      <c r="I122" s="279"/>
      <c r="J122" s="279"/>
      <c r="K122" s="279"/>
    </row>
    <row r="123" spans="1:11" s="37" customFormat="1" ht="18">
      <c r="A123" s="279"/>
      <c r="B123" s="359"/>
      <c r="C123" s="360"/>
      <c r="D123" s="359"/>
      <c r="E123" s="359"/>
      <c r="F123" s="279"/>
      <c r="G123" s="279"/>
      <c r="H123" s="279"/>
      <c r="I123" s="279"/>
      <c r="J123" s="279"/>
      <c r="K123" s="279"/>
    </row>
    <row r="124" spans="1:11" s="37" customFormat="1" ht="18">
      <c r="A124" s="279"/>
      <c r="B124" s="359"/>
      <c r="C124" s="360"/>
      <c r="D124" s="359"/>
      <c r="E124" s="359"/>
      <c r="F124" s="279"/>
      <c r="G124" s="279"/>
      <c r="H124" s="279"/>
      <c r="I124" s="279"/>
      <c r="J124" s="279"/>
      <c r="K124" s="279"/>
    </row>
    <row r="125" spans="1:11" s="37" customFormat="1" ht="18">
      <c r="A125" s="279"/>
      <c r="B125" s="359"/>
      <c r="C125" s="360"/>
      <c r="D125" s="359"/>
      <c r="E125" s="359"/>
      <c r="F125" s="279"/>
      <c r="G125" s="279"/>
      <c r="H125" s="279"/>
      <c r="I125" s="279"/>
      <c r="J125" s="279"/>
      <c r="K125" s="279"/>
    </row>
    <row r="126" spans="1:11" s="37" customFormat="1" ht="18">
      <c r="A126" s="279"/>
      <c r="B126" s="359"/>
      <c r="C126" s="360"/>
      <c r="D126" s="359"/>
      <c r="E126" s="359"/>
      <c r="F126" s="279"/>
      <c r="G126" s="279"/>
      <c r="H126" s="279"/>
      <c r="I126" s="279"/>
      <c r="J126" s="279"/>
      <c r="K126" s="279"/>
    </row>
    <row r="127" spans="1:11" s="37" customFormat="1" ht="18">
      <c r="A127" s="279"/>
      <c r="B127" s="359"/>
      <c r="C127" s="360"/>
      <c r="D127" s="359"/>
      <c r="E127" s="359"/>
      <c r="F127" s="279"/>
      <c r="G127" s="279"/>
      <c r="H127" s="279"/>
      <c r="I127" s="279"/>
      <c r="J127" s="279"/>
      <c r="K127" s="279"/>
    </row>
    <row r="128" spans="1:11" s="37" customFormat="1" ht="18">
      <c r="A128" s="279"/>
      <c r="B128" s="359"/>
      <c r="C128" s="360"/>
      <c r="D128" s="359"/>
      <c r="E128" s="359"/>
      <c r="F128" s="279"/>
      <c r="G128" s="279"/>
      <c r="H128" s="279"/>
      <c r="I128" s="279"/>
      <c r="J128" s="279"/>
      <c r="K128" s="279"/>
    </row>
    <row r="129" spans="1:11" s="37" customFormat="1" ht="18">
      <c r="A129" s="279"/>
      <c r="B129" s="359"/>
      <c r="C129" s="360"/>
      <c r="D129" s="359"/>
      <c r="E129" s="359"/>
      <c r="F129" s="279"/>
      <c r="G129" s="279"/>
      <c r="H129" s="279"/>
      <c r="I129" s="279"/>
      <c r="J129" s="279"/>
      <c r="K129" s="279"/>
    </row>
    <row r="130" spans="1:11" s="37" customFormat="1" ht="18">
      <c r="A130" s="279"/>
      <c r="B130" s="359"/>
      <c r="C130" s="360"/>
      <c r="D130" s="359"/>
      <c r="E130" s="359"/>
      <c r="F130" s="279"/>
      <c r="G130" s="279"/>
      <c r="H130" s="279"/>
      <c r="I130" s="279"/>
      <c r="J130" s="279"/>
      <c r="K130" s="279"/>
    </row>
    <row r="131" spans="1:11" s="37" customFormat="1" ht="18">
      <c r="A131" s="279"/>
      <c r="B131" s="359"/>
      <c r="C131" s="360"/>
      <c r="D131" s="359"/>
      <c r="E131" s="359"/>
      <c r="F131" s="279"/>
      <c r="G131" s="279"/>
      <c r="H131" s="279"/>
      <c r="I131" s="279"/>
      <c r="J131" s="279"/>
      <c r="K131" s="279"/>
    </row>
    <row r="132" spans="1:11" s="37" customFormat="1" ht="18">
      <c r="A132" s="279"/>
      <c r="B132" s="359"/>
      <c r="C132" s="360"/>
      <c r="D132" s="359"/>
      <c r="E132" s="359"/>
      <c r="F132" s="279"/>
      <c r="G132" s="279"/>
      <c r="H132" s="279"/>
      <c r="I132" s="279"/>
      <c r="J132" s="279"/>
      <c r="K132" s="279"/>
    </row>
    <row r="133" spans="1:11" s="37" customFormat="1" ht="18">
      <c r="A133" s="279"/>
      <c r="B133" s="359"/>
      <c r="C133" s="360"/>
      <c r="D133" s="359"/>
      <c r="E133" s="359"/>
      <c r="F133" s="279"/>
      <c r="G133" s="279"/>
      <c r="H133" s="279"/>
      <c r="I133" s="279"/>
      <c r="J133" s="279"/>
      <c r="K133" s="279"/>
    </row>
    <row r="134" spans="1:11" s="37" customFormat="1" ht="18">
      <c r="A134" s="279"/>
      <c r="B134" s="359"/>
      <c r="C134" s="360"/>
      <c r="D134" s="359"/>
      <c r="E134" s="359"/>
      <c r="F134" s="279"/>
      <c r="G134" s="279"/>
      <c r="H134" s="279"/>
      <c r="I134" s="279"/>
      <c r="J134" s="279"/>
      <c r="K134" s="279"/>
    </row>
    <row r="135" spans="1:11" s="37" customFormat="1" ht="18">
      <c r="A135" s="279"/>
      <c r="B135" s="359"/>
      <c r="C135" s="360"/>
      <c r="D135" s="359"/>
      <c r="E135" s="359"/>
      <c r="F135" s="279"/>
      <c r="G135" s="279"/>
      <c r="H135" s="279"/>
      <c r="I135" s="279"/>
      <c r="J135" s="279"/>
      <c r="K135" s="279"/>
    </row>
    <row r="136" spans="1:11" s="37" customFormat="1" ht="18">
      <c r="A136" s="279"/>
      <c r="B136" s="359"/>
      <c r="C136" s="360"/>
      <c r="D136" s="359"/>
      <c r="E136" s="359"/>
      <c r="F136" s="279"/>
      <c r="G136" s="279"/>
      <c r="H136" s="279"/>
      <c r="I136" s="279"/>
      <c r="J136" s="279"/>
      <c r="K136" s="279"/>
    </row>
    <row r="137" spans="1:11" s="37" customFormat="1" ht="18">
      <c r="A137" s="279"/>
      <c r="B137" s="359"/>
      <c r="C137" s="360"/>
      <c r="D137" s="359"/>
      <c r="E137" s="359"/>
      <c r="F137" s="279"/>
      <c r="G137" s="279"/>
      <c r="H137" s="279"/>
      <c r="I137" s="279"/>
      <c r="J137" s="279"/>
      <c r="K137" s="279"/>
    </row>
    <row r="138" spans="1:11" s="37" customFormat="1" ht="18">
      <c r="A138" s="279"/>
      <c r="B138" s="359"/>
      <c r="C138" s="360"/>
      <c r="D138" s="359"/>
      <c r="E138" s="359"/>
      <c r="F138" s="279"/>
      <c r="G138" s="279"/>
      <c r="H138" s="279"/>
      <c r="I138" s="279"/>
      <c r="J138" s="279"/>
      <c r="K138" s="279"/>
    </row>
    <row r="139" spans="1:11" s="37" customFormat="1" ht="18">
      <c r="A139" s="279"/>
      <c r="B139" s="359"/>
      <c r="C139" s="360"/>
      <c r="D139" s="359"/>
      <c r="E139" s="359"/>
      <c r="F139" s="279"/>
      <c r="G139" s="279"/>
      <c r="H139" s="279"/>
      <c r="I139" s="279"/>
      <c r="J139" s="279"/>
      <c r="K139" s="279"/>
    </row>
    <row r="140" spans="1:11" s="37" customFormat="1" ht="18">
      <c r="A140" s="279"/>
      <c r="B140" s="359"/>
      <c r="C140" s="360"/>
      <c r="D140" s="359"/>
      <c r="E140" s="359"/>
      <c r="F140" s="279"/>
      <c r="G140" s="279"/>
      <c r="H140" s="279"/>
      <c r="I140" s="279"/>
      <c r="J140" s="279"/>
      <c r="K140" s="279"/>
    </row>
    <row r="141" spans="1:11" s="37" customFormat="1" ht="18">
      <c r="A141" s="279"/>
      <c r="B141" s="359"/>
      <c r="C141" s="360"/>
      <c r="D141" s="359"/>
      <c r="E141" s="359"/>
      <c r="F141" s="279"/>
      <c r="G141" s="279"/>
      <c r="H141" s="279"/>
      <c r="I141" s="279"/>
      <c r="J141" s="279"/>
      <c r="K141" s="279"/>
    </row>
    <row r="142" spans="1:11" s="37" customFormat="1" ht="18">
      <c r="A142" s="279"/>
      <c r="B142" s="359"/>
      <c r="C142" s="360"/>
      <c r="D142" s="359"/>
      <c r="E142" s="359"/>
      <c r="F142" s="279"/>
      <c r="G142" s="279"/>
      <c r="H142" s="279"/>
      <c r="I142" s="279"/>
      <c r="J142" s="279"/>
      <c r="K142" s="279"/>
    </row>
    <row r="143" spans="1:11" s="37" customFormat="1" ht="18">
      <c r="A143" s="279"/>
      <c r="B143" s="359"/>
      <c r="C143" s="360"/>
      <c r="D143" s="359"/>
      <c r="E143" s="359"/>
      <c r="F143" s="279"/>
      <c r="G143" s="279"/>
      <c r="H143" s="279"/>
      <c r="I143" s="279"/>
      <c r="J143" s="279"/>
      <c r="K143" s="279"/>
    </row>
    <row r="144" spans="1:11" s="37" customFormat="1" ht="18">
      <c r="A144" s="279"/>
      <c r="B144" s="359"/>
      <c r="C144" s="360"/>
      <c r="D144" s="359"/>
      <c r="E144" s="359"/>
      <c r="F144" s="279"/>
      <c r="G144" s="279"/>
      <c r="H144" s="279"/>
      <c r="I144" s="279"/>
      <c r="J144" s="279"/>
      <c r="K144" s="279"/>
    </row>
    <row r="145" spans="1:11" s="37" customFormat="1" ht="18">
      <c r="A145" s="279"/>
      <c r="B145" s="359"/>
      <c r="C145" s="360"/>
      <c r="D145" s="359"/>
      <c r="E145" s="359"/>
      <c r="F145" s="279"/>
      <c r="G145" s="279"/>
      <c r="H145" s="279"/>
      <c r="I145" s="279"/>
      <c r="J145" s="279"/>
      <c r="K145" s="279"/>
    </row>
    <row r="146" spans="1:11" s="37" customFormat="1" ht="18">
      <c r="A146" s="279"/>
      <c r="B146" s="359"/>
      <c r="C146" s="360"/>
      <c r="D146" s="359"/>
      <c r="E146" s="359"/>
      <c r="F146" s="279"/>
      <c r="G146" s="279"/>
      <c r="H146" s="279"/>
      <c r="I146" s="279"/>
      <c r="J146" s="279"/>
      <c r="K146" s="279"/>
    </row>
    <row r="147" spans="1:11" s="37" customFormat="1" ht="18">
      <c r="A147" s="279"/>
      <c r="B147" s="359"/>
      <c r="C147" s="360"/>
      <c r="D147" s="359"/>
      <c r="E147" s="359"/>
      <c r="F147" s="279"/>
      <c r="G147" s="279"/>
      <c r="H147" s="279"/>
      <c r="I147" s="279"/>
      <c r="J147" s="279"/>
      <c r="K147" s="279"/>
    </row>
    <row r="148" spans="1:11" s="37" customFormat="1" ht="18">
      <c r="A148" s="279"/>
      <c r="B148" s="359"/>
      <c r="C148" s="360"/>
      <c r="D148" s="359"/>
      <c r="E148" s="359"/>
      <c r="F148" s="279"/>
      <c r="G148" s="279"/>
      <c r="H148" s="279"/>
      <c r="I148" s="279"/>
      <c r="J148" s="279"/>
      <c r="K148" s="279"/>
    </row>
    <row r="149" spans="1:11" s="37" customFormat="1" ht="18">
      <c r="A149" s="279"/>
      <c r="B149" s="359"/>
      <c r="C149" s="360"/>
      <c r="D149" s="359"/>
      <c r="E149" s="359"/>
      <c r="F149" s="279"/>
      <c r="G149" s="279"/>
      <c r="H149" s="279"/>
      <c r="I149" s="279"/>
      <c r="J149" s="279"/>
      <c r="K149" s="279"/>
    </row>
    <row r="150" spans="1:11" s="37" customFormat="1" ht="18">
      <c r="A150" s="279"/>
      <c r="B150" s="359"/>
      <c r="C150" s="360"/>
      <c r="D150" s="359"/>
      <c r="E150" s="359"/>
      <c r="F150" s="279"/>
      <c r="G150" s="279"/>
      <c r="H150" s="279"/>
      <c r="I150" s="279"/>
      <c r="J150" s="279"/>
      <c r="K150" s="279"/>
    </row>
    <row r="151" spans="1:11" s="37" customFormat="1" ht="18">
      <c r="A151" s="279"/>
      <c r="B151" s="359"/>
      <c r="C151" s="360"/>
      <c r="D151" s="359"/>
      <c r="E151" s="359"/>
      <c r="F151" s="279"/>
      <c r="G151" s="279"/>
      <c r="H151" s="279"/>
      <c r="I151" s="279"/>
      <c r="J151" s="279"/>
      <c r="K151" s="279"/>
    </row>
    <row r="152" spans="1:11" s="37" customFormat="1" ht="18">
      <c r="A152" s="279"/>
      <c r="B152" s="359"/>
      <c r="C152" s="360"/>
      <c r="D152" s="359"/>
      <c r="E152" s="359"/>
      <c r="F152" s="279"/>
      <c r="G152" s="279"/>
      <c r="H152" s="279"/>
      <c r="I152" s="279"/>
      <c r="J152" s="279"/>
      <c r="K152" s="279"/>
    </row>
    <row r="153" spans="1:11" s="37" customFormat="1" ht="18">
      <c r="A153" s="279"/>
      <c r="B153" s="359"/>
      <c r="C153" s="360"/>
      <c r="D153" s="359"/>
      <c r="E153" s="359"/>
      <c r="F153" s="279"/>
      <c r="G153" s="279"/>
      <c r="H153" s="279"/>
      <c r="I153" s="279"/>
      <c r="J153" s="279"/>
      <c r="K153" s="279"/>
    </row>
    <row r="154" spans="1:11" s="37" customFormat="1" ht="18">
      <c r="A154" s="279"/>
      <c r="B154" s="359"/>
      <c r="C154" s="360"/>
      <c r="D154" s="359"/>
      <c r="E154" s="359"/>
      <c r="F154" s="279"/>
      <c r="G154" s="279"/>
      <c r="H154" s="279"/>
      <c r="I154" s="279"/>
      <c r="J154" s="279"/>
      <c r="K154" s="279"/>
    </row>
    <row r="155" spans="1:11" s="37" customFormat="1" ht="18">
      <c r="A155" s="279"/>
      <c r="B155" s="359"/>
      <c r="C155" s="360"/>
      <c r="D155" s="359"/>
      <c r="E155" s="359"/>
      <c r="F155" s="279"/>
      <c r="G155" s="279"/>
      <c r="H155" s="279"/>
      <c r="I155" s="279"/>
      <c r="J155" s="279"/>
      <c r="K155" s="279"/>
    </row>
    <row r="156" spans="1:11" s="37" customFormat="1" ht="18">
      <c r="A156" s="279"/>
      <c r="B156" s="359"/>
      <c r="C156" s="360"/>
      <c r="D156" s="359"/>
      <c r="E156" s="359"/>
      <c r="F156" s="279"/>
      <c r="G156" s="279"/>
      <c r="H156" s="279"/>
      <c r="I156" s="279"/>
      <c r="J156" s="279"/>
      <c r="K156" s="279"/>
    </row>
    <row r="157" spans="1:11" s="37" customFormat="1" ht="18">
      <c r="A157" s="279"/>
      <c r="B157" s="359"/>
      <c r="C157" s="360"/>
      <c r="D157" s="359"/>
      <c r="E157" s="359"/>
      <c r="F157" s="279"/>
      <c r="G157" s="279"/>
      <c r="H157" s="279"/>
      <c r="I157" s="279"/>
      <c r="J157" s="279"/>
      <c r="K157" s="279"/>
    </row>
    <row r="158" spans="1:11" s="37" customFormat="1" ht="18">
      <c r="A158" s="279"/>
      <c r="B158" s="359"/>
      <c r="C158" s="360"/>
      <c r="D158" s="359"/>
      <c r="E158" s="359"/>
      <c r="F158" s="279"/>
      <c r="G158" s="279"/>
      <c r="H158" s="279"/>
      <c r="I158" s="279"/>
      <c r="J158" s="279"/>
      <c r="K158" s="279"/>
    </row>
    <row r="159" spans="1:11" s="37" customFormat="1" ht="18">
      <c r="A159" s="279"/>
      <c r="B159" s="359"/>
      <c r="C159" s="360"/>
      <c r="D159" s="359"/>
      <c r="E159" s="359"/>
      <c r="F159" s="279"/>
      <c r="G159" s="279"/>
      <c r="H159" s="279"/>
      <c r="I159" s="279"/>
      <c r="J159" s="279"/>
      <c r="K159" s="279"/>
    </row>
    <row r="160" spans="1:11" s="37" customFormat="1" ht="18">
      <c r="A160" s="279"/>
      <c r="B160" s="359"/>
      <c r="C160" s="360"/>
      <c r="D160" s="359"/>
      <c r="E160" s="359"/>
      <c r="F160" s="279"/>
      <c r="G160" s="279"/>
      <c r="H160" s="279"/>
      <c r="I160" s="279"/>
      <c r="J160" s="279"/>
      <c r="K160" s="279"/>
    </row>
    <row r="161" spans="1:11" s="37" customFormat="1" ht="18">
      <c r="A161" s="279"/>
      <c r="B161" s="359"/>
      <c r="C161" s="360"/>
      <c r="D161" s="359"/>
      <c r="E161" s="359"/>
      <c r="F161" s="279"/>
      <c r="G161" s="279"/>
      <c r="H161" s="279"/>
      <c r="I161" s="279"/>
      <c r="J161" s="279"/>
      <c r="K161" s="279"/>
    </row>
    <row r="162" spans="1:11" s="37" customFormat="1" ht="18">
      <c r="A162" s="279"/>
      <c r="B162" s="359"/>
      <c r="C162" s="360"/>
      <c r="D162" s="359"/>
      <c r="E162" s="359"/>
      <c r="F162" s="279"/>
      <c r="G162" s="279"/>
      <c r="H162" s="279"/>
      <c r="I162" s="279"/>
      <c r="J162" s="279"/>
      <c r="K162" s="279"/>
    </row>
    <row r="163" spans="1:11" s="37" customFormat="1" ht="18">
      <c r="A163" s="279"/>
      <c r="B163" s="359"/>
      <c r="C163" s="360"/>
      <c r="D163" s="359"/>
      <c r="E163" s="359"/>
      <c r="F163" s="279"/>
      <c r="G163" s="279"/>
      <c r="H163" s="279"/>
      <c r="I163" s="279"/>
      <c r="J163" s="279"/>
      <c r="K163" s="279"/>
    </row>
    <row r="164" spans="1:11" s="37" customFormat="1" ht="18">
      <c r="A164" s="279"/>
      <c r="B164" s="359"/>
      <c r="C164" s="360"/>
      <c r="D164" s="359"/>
      <c r="E164" s="359"/>
      <c r="F164" s="279"/>
      <c r="G164" s="279"/>
      <c r="H164" s="279"/>
      <c r="I164" s="279"/>
      <c r="J164" s="279"/>
      <c r="K164" s="279"/>
    </row>
    <row r="165" spans="1:11" s="37" customFormat="1" ht="18">
      <c r="A165" s="279"/>
      <c r="B165" s="359"/>
      <c r="C165" s="360"/>
      <c r="D165" s="359"/>
      <c r="E165" s="359"/>
      <c r="F165" s="279"/>
      <c r="G165" s="279"/>
      <c r="H165" s="279"/>
      <c r="I165" s="279"/>
      <c r="J165" s="279"/>
      <c r="K165" s="279"/>
    </row>
    <row r="166" spans="1:11" s="37" customFormat="1" ht="18">
      <c r="A166" s="279"/>
      <c r="B166" s="359"/>
      <c r="C166" s="360"/>
      <c r="D166" s="359"/>
      <c r="E166" s="359"/>
      <c r="F166" s="279"/>
      <c r="G166" s="279"/>
      <c r="H166" s="279"/>
      <c r="I166" s="279"/>
      <c r="J166" s="279"/>
      <c r="K166" s="279"/>
    </row>
    <row r="167" spans="1:11" s="37" customFormat="1" ht="18">
      <c r="A167" s="279"/>
      <c r="B167" s="359"/>
      <c r="C167" s="360"/>
      <c r="D167" s="359"/>
      <c r="E167" s="359"/>
      <c r="F167" s="279"/>
      <c r="G167" s="279"/>
      <c r="H167" s="279"/>
      <c r="I167" s="279"/>
      <c r="J167" s="279"/>
      <c r="K167" s="279"/>
    </row>
    <row r="168" spans="1:11" s="37" customFormat="1" ht="18">
      <c r="A168" s="279"/>
      <c r="B168" s="359"/>
      <c r="C168" s="360"/>
      <c r="D168" s="359"/>
      <c r="E168" s="359"/>
      <c r="F168" s="279"/>
      <c r="G168" s="279"/>
      <c r="H168" s="279"/>
      <c r="I168" s="279"/>
      <c r="J168" s="279"/>
      <c r="K168" s="279"/>
    </row>
    <row r="169" spans="1:11" s="37" customFormat="1" ht="18">
      <c r="A169" s="279"/>
      <c r="B169" s="359"/>
      <c r="C169" s="360"/>
      <c r="D169" s="359"/>
      <c r="E169" s="359"/>
      <c r="F169" s="279"/>
      <c r="G169" s="279"/>
      <c r="H169" s="279"/>
      <c r="I169" s="279"/>
      <c r="J169" s="279"/>
      <c r="K169" s="279"/>
    </row>
    <row r="170" spans="1:11" s="37" customFormat="1" ht="18">
      <c r="A170" s="279"/>
      <c r="B170" s="359"/>
      <c r="C170" s="360"/>
      <c r="D170" s="359"/>
      <c r="E170" s="359"/>
      <c r="F170" s="279"/>
      <c r="G170" s="279"/>
      <c r="H170" s="279"/>
      <c r="I170" s="279"/>
      <c r="J170" s="279"/>
      <c r="K170" s="279"/>
    </row>
    <row r="171" spans="1:11" s="37" customFormat="1" ht="18">
      <c r="A171" s="279"/>
      <c r="B171" s="359"/>
      <c r="C171" s="360"/>
      <c r="D171" s="359"/>
      <c r="E171" s="359"/>
      <c r="F171" s="279"/>
      <c r="G171" s="279"/>
      <c r="H171" s="279"/>
      <c r="I171" s="279"/>
      <c r="J171" s="279"/>
      <c r="K171" s="279"/>
    </row>
    <row r="172" spans="1:11" s="37" customFormat="1" ht="18">
      <c r="A172" s="279"/>
      <c r="B172" s="359"/>
      <c r="C172" s="360"/>
      <c r="D172" s="359"/>
      <c r="E172" s="359"/>
      <c r="F172" s="279"/>
      <c r="G172" s="279"/>
      <c r="H172" s="279"/>
      <c r="I172" s="279"/>
      <c r="J172" s="279"/>
      <c r="K172" s="279"/>
    </row>
    <row r="173" spans="1:11" s="37" customFormat="1" ht="18">
      <c r="A173" s="279"/>
      <c r="B173" s="359"/>
      <c r="C173" s="360"/>
      <c r="D173" s="359"/>
      <c r="E173" s="359"/>
      <c r="F173" s="279"/>
      <c r="G173" s="279"/>
      <c r="H173" s="279"/>
      <c r="I173" s="279"/>
      <c r="J173" s="279"/>
      <c r="K173" s="279"/>
    </row>
    <row r="174" spans="1:11" s="37" customFormat="1" ht="18">
      <c r="A174" s="279"/>
      <c r="B174" s="359"/>
      <c r="C174" s="360"/>
      <c r="D174" s="359"/>
      <c r="E174" s="359"/>
      <c r="F174" s="279"/>
      <c r="G174" s="279"/>
      <c r="H174" s="279"/>
      <c r="I174" s="279"/>
      <c r="J174" s="279"/>
      <c r="K174" s="279"/>
    </row>
    <row r="175" spans="1:11" s="37" customFormat="1" ht="18">
      <c r="A175" s="279"/>
      <c r="B175" s="359"/>
      <c r="C175" s="360"/>
      <c r="D175" s="359"/>
      <c r="E175" s="359"/>
      <c r="F175" s="279"/>
      <c r="G175" s="279"/>
      <c r="H175" s="279"/>
      <c r="I175" s="279"/>
      <c r="J175" s="279"/>
      <c r="K175" s="279"/>
    </row>
    <row r="176" spans="1:11" s="37" customFormat="1" ht="18">
      <c r="A176" s="279"/>
      <c r="B176" s="359"/>
      <c r="C176" s="360"/>
      <c r="D176" s="359"/>
      <c r="E176" s="359"/>
      <c r="F176" s="279"/>
      <c r="G176" s="279"/>
      <c r="H176" s="279"/>
      <c r="I176" s="279"/>
      <c r="J176" s="279"/>
      <c r="K176" s="279"/>
    </row>
    <row r="177" spans="1:11" s="37" customFormat="1" ht="18">
      <c r="A177" s="279"/>
      <c r="B177" s="359"/>
      <c r="C177" s="360"/>
      <c r="D177" s="359"/>
      <c r="E177" s="359"/>
      <c r="F177" s="279"/>
      <c r="G177" s="279"/>
      <c r="H177" s="279"/>
      <c r="I177" s="279"/>
      <c r="J177" s="279"/>
      <c r="K177" s="279"/>
    </row>
    <row r="178" spans="1:11" s="37" customFormat="1" ht="18">
      <c r="A178" s="279"/>
      <c r="B178" s="359"/>
      <c r="C178" s="360"/>
      <c r="D178" s="359"/>
      <c r="E178" s="359"/>
      <c r="F178" s="279"/>
      <c r="G178" s="279"/>
      <c r="H178" s="279"/>
      <c r="I178" s="279"/>
      <c r="J178" s="279"/>
      <c r="K178" s="279"/>
    </row>
    <row r="179" spans="1:11" s="37" customFormat="1" ht="18">
      <c r="A179" s="279"/>
      <c r="B179" s="359"/>
      <c r="C179" s="360"/>
      <c r="D179" s="359"/>
      <c r="E179" s="359"/>
      <c r="F179" s="279"/>
      <c r="G179" s="279"/>
      <c r="H179" s="279"/>
      <c r="I179" s="279"/>
      <c r="J179" s="279"/>
      <c r="K179" s="279"/>
    </row>
    <row r="180" spans="1:11" s="37" customFormat="1" ht="18">
      <c r="A180" s="279"/>
      <c r="B180" s="359"/>
      <c r="C180" s="360"/>
      <c r="D180" s="359"/>
      <c r="E180" s="359"/>
      <c r="F180" s="279"/>
      <c r="G180" s="279"/>
      <c r="H180" s="279"/>
      <c r="I180" s="279"/>
      <c r="J180" s="279"/>
      <c r="K180" s="279"/>
    </row>
    <row r="181" spans="1:11" s="37" customFormat="1" ht="18">
      <c r="A181" s="279"/>
      <c r="B181" s="359"/>
      <c r="C181" s="360"/>
      <c r="D181" s="359"/>
      <c r="E181" s="359"/>
      <c r="F181" s="279"/>
      <c r="G181" s="279"/>
      <c r="H181" s="279"/>
      <c r="I181" s="279"/>
      <c r="J181" s="279"/>
      <c r="K181" s="279"/>
    </row>
    <row r="182" spans="1:11" s="37" customFormat="1" ht="18">
      <c r="A182" s="279"/>
      <c r="B182" s="359"/>
      <c r="C182" s="360"/>
      <c r="D182" s="359"/>
      <c r="E182" s="359"/>
      <c r="F182" s="279"/>
      <c r="G182" s="279"/>
      <c r="H182" s="279"/>
      <c r="I182" s="279"/>
      <c r="J182" s="279"/>
      <c r="K182" s="279"/>
    </row>
    <row r="183" spans="1:11" s="37" customFormat="1" ht="18">
      <c r="A183" s="279"/>
      <c r="B183" s="359"/>
      <c r="C183" s="360"/>
      <c r="D183" s="359"/>
      <c r="E183" s="359"/>
      <c r="F183" s="279"/>
      <c r="G183" s="279"/>
      <c r="H183" s="279"/>
      <c r="I183" s="279"/>
      <c r="J183" s="279"/>
      <c r="K183" s="279"/>
    </row>
    <row r="184" spans="1:11" s="37" customFormat="1" ht="18">
      <c r="A184" s="279"/>
      <c r="B184" s="359"/>
      <c r="C184" s="360"/>
      <c r="D184" s="359"/>
      <c r="E184" s="359"/>
      <c r="F184" s="279"/>
      <c r="G184" s="279"/>
      <c r="H184" s="279"/>
      <c r="I184" s="279"/>
      <c r="J184" s="279"/>
      <c r="K184" s="279"/>
    </row>
    <row r="185" spans="1:11" s="37" customFormat="1" ht="18">
      <c r="A185" s="279"/>
      <c r="B185" s="359"/>
      <c r="C185" s="360"/>
      <c r="D185" s="359"/>
      <c r="E185" s="359"/>
      <c r="F185" s="279"/>
      <c r="G185" s="279"/>
      <c r="H185" s="279"/>
      <c r="I185" s="279"/>
      <c r="J185" s="279"/>
      <c r="K185" s="279"/>
    </row>
    <row r="186" spans="1:11" s="37" customFormat="1" ht="18">
      <c r="A186" s="279"/>
      <c r="B186" s="359"/>
      <c r="C186" s="360"/>
      <c r="D186" s="359"/>
      <c r="E186" s="359"/>
      <c r="F186" s="279"/>
      <c r="G186" s="279"/>
      <c r="H186" s="279"/>
      <c r="I186" s="279"/>
      <c r="J186" s="279"/>
      <c r="K186" s="279"/>
    </row>
    <row r="187" spans="1:11" s="37" customFormat="1" ht="18">
      <c r="A187" s="279"/>
      <c r="B187" s="359"/>
      <c r="C187" s="360"/>
      <c r="D187" s="359"/>
      <c r="E187" s="359"/>
      <c r="F187" s="279"/>
      <c r="G187" s="279"/>
      <c r="H187" s="279"/>
      <c r="I187" s="279"/>
      <c r="J187" s="279"/>
      <c r="K187" s="279"/>
    </row>
    <row r="188" spans="1:11" s="37" customFormat="1" ht="18">
      <c r="A188" s="279"/>
      <c r="B188" s="359"/>
      <c r="C188" s="360"/>
      <c r="D188" s="359"/>
      <c r="E188" s="359"/>
      <c r="F188" s="279"/>
      <c r="G188" s="279"/>
      <c r="H188" s="279"/>
      <c r="I188" s="279"/>
      <c r="J188" s="279"/>
      <c r="K188" s="279"/>
    </row>
    <row r="189" spans="1:11" s="37" customFormat="1" ht="18">
      <c r="A189" s="279"/>
      <c r="B189" s="359"/>
      <c r="C189" s="360"/>
      <c r="D189" s="359"/>
      <c r="E189" s="359"/>
      <c r="F189" s="279"/>
      <c r="G189" s="279"/>
      <c r="H189" s="279"/>
      <c r="I189" s="279"/>
      <c r="J189" s="279"/>
      <c r="K189" s="279"/>
    </row>
    <row r="190" spans="1:11" s="37" customFormat="1" ht="18">
      <c r="A190" s="279"/>
      <c r="B190" s="359"/>
      <c r="C190" s="360"/>
      <c r="D190" s="359"/>
      <c r="E190" s="359"/>
      <c r="F190" s="279"/>
      <c r="G190" s="279"/>
      <c r="H190" s="279"/>
      <c r="I190" s="279"/>
      <c r="J190" s="279"/>
      <c r="K190" s="279"/>
    </row>
    <row r="191" spans="1:11" s="37" customFormat="1" ht="18">
      <c r="A191" s="279"/>
      <c r="B191" s="359"/>
      <c r="C191" s="360"/>
      <c r="D191" s="359"/>
      <c r="E191" s="359"/>
      <c r="F191" s="279"/>
      <c r="G191" s="279"/>
      <c r="H191" s="279"/>
      <c r="I191" s="279"/>
      <c r="J191" s="279"/>
      <c r="K191" s="279"/>
    </row>
    <row r="192" spans="1:11" s="37" customFormat="1" ht="18">
      <c r="A192" s="279"/>
      <c r="B192" s="359"/>
      <c r="C192" s="360"/>
      <c r="D192" s="359"/>
      <c r="E192" s="359"/>
      <c r="F192" s="279"/>
      <c r="G192" s="279"/>
      <c r="H192" s="279"/>
      <c r="I192" s="279"/>
      <c r="J192" s="279"/>
      <c r="K192" s="279"/>
    </row>
    <row r="193" spans="1:11" s="37" customFormat="1" ht="18">
      <c r="A193" s="279"/>
      <c r="B193" s="359"/>
      <c r="C193" s="360"/>
      <c r="D193" s="359"/>
      <c r="E193" s="359"/>
      <c r="F193" s="279"/>
      <c r="G193" s="279"/>
      <c r="H193" s="279"/>
      <c r="I193" s="279"/>
      <c r="J193" s="279"/>
      <c r="K193" s="279"/>
    </row>
    <row r="194" spans="1:11" s="37" customFormat="1" ht="18">
      <c r="A194" s="279"/>
      <c r="B194" s="359"/>
      <c r="C194" s="360"/>
      <c r="D194" s="359"/>
      <c r="E194" s="359"/>
      <c r="F194" s="279"/>
      <c r="G194" s="279"/>
      <c r="H194" s="279"/>
      <c r="I194" s="279"/>
      <c r="J194" s="279"/>
      <c r="K194" s="279"/>
    </row>
    <row r="195" spans="1:11" s="37" customFormat="1" ht="18">
      <c r="A195" s="279"/>
      <c r="B195" s="359"/>
      <c r="C195" s="360"/>
      <c r="D195" s="359"/>
      <c r="E195" s="359"/>
      <c r="F195" s="279"/>
      <c r="G195" s="279"/>
      <c r="H195" s="279"/>
      <c r="I195" s="279"/>
      <c r="J195" s="279"/>
      <c r="K195" s="279"/>
    </row>
    <row r="196" spans="1:11" s="37" customFormat="1" ht="18">
      <c r="A196" s="279"/>
      <c r="B196" s="359"/>
      <c r="C196" s="360"/>
      <c r="D196" s="359"/>
      <c r="E196" s="359"/>
      <c r="F196" s="279"/>
      <c r="G196" s="279"/>
      <c r="H196" s="279"/>
      <c r="I196" s="279"/>
      <c r="J196" s="279"/>
      <c r="K196" s="279"/>
    </row>
    <row r="197" spans="1:11" s="37" customFormat="1" ht="18">
      <c r="A197" s="279"/>
      <c r="B197" s="359"/>
      <c r="C197" s="360"/>
      <c r="D197" s="359"/>
      <c r="E197" s="359"/>
      <c r="F197" s="279"/>
      <c r="G197" s="279"/>
      <c r="H197" s="279"/>
      <c r="I197" s="279"/>
      <c r="J197" s="279"/>
      <c r="K197" s="279"/>
    </row>
    <row r="198" spans="1:11" s="37" customFormat="1" ht="18">
      <c r="A198" s="279"/>
      <c r="B198" s="359"/>
      <c r="C198" s="360"/>
      <c r="D198" s="359"/>
      <c r="E198" s="359"/>
      <c r="F198" s="279"/>
      <c r="G198" s="279"/>
      <c r="H198" s="279"/>
      <c r="I198" s="279"/>
      <c r="J198" s="279"/>
      <c r="K198" s="279"/>
    </row>
    <row r="199" spans="1:11" s="37" customFormat="1" ht="18">
      <c r="A199" s="279"/>
      <c r="B199" s="359"/>
      <c r="C199" s="360"/>
      <c r="D199" s="359"/>
      <c r="E199" s="359"/>
      <c r="F199" s="279"/>
      <c r="G199" s="279"/>
      <c r="H199" s="279"/>
      <c r="I199" s="279"/>
      <c r="J199" s="279"/>
      <c r="K199" s="279"/>
    </row>
    <row r="200" spans="1:11" s="37" customFormat="1" ht="18">
      <c r="A200" s="279"/>
      <c r="B200" s="359"/>
      <c r="C200" s="360"/>
      <c r="D200" s="359"/>
      <c r="E200" s="359"/>
      <c r="F200" s="279"/>
      <c r="G200" s="279"/>
      <c r="H200" s="279"/>
      <c r="I200" s="279"/>
      <c r="J200" s="279"/>
      <c r="K200" s="279"/>
    </row>
    <row r="201" spans="1:11" s="37" customFormat="1" ht="18">
      <c r="A201" s="279"/>
      <c r="B201" s="359"/>
      <c r="C201" s="360"/>
      <c r="D201" s="359"/>
      <c r="E201" s="359"/>
      <c r="F201" s="279"/>
      <c r="G201" s="279"/>
      <c r="H201" s="279"/>
      <c r="I201" s="279"/>
      <c r="J201" s="279"/>
      <c r="K201" s="279"/>
    </row>
    <row r="202" spans="1:11" s="37" customFormat="1" ht="18">
      <c r="A202" s="279"/>
      <c r="B202" s="359"/>
      <c r="C202" s="360"/>
      <c r="D202" s="359"/>
      <c r="E202" s="359"/>
      <c r="F202" s="279"/>
      <c r="G202" s="279"/>
      <c r="H202" s="279"/>
      <c r="I202" s="279"/>
      <c r="J202" s="279"/>
      <c r="K202" s="279"/>
    </row>
    <row r="203" spans="1:11" s="37" customFormat="1" ht="18">
      <c r="A203" s="279"/>
      <c r="B203" s="359"/>
      <c r="C203" s="360"/>
      <c r="D203" s="359"/>
      <c r="E203" s="359"/>
      <c r="F203" s="279"/>
      <c r="G203" s="279"/>
      <c r="H203" s="279"/>
      <c r="I203" s="279"/>
      <c r="J203" s="279"/>
      <c r="K203" s="279"/>
    </row>
    <row r="204" spans="1:11" s="37" customFormat="1" ht="18">
      <c r="A204" s="279"/>
      <c r="B204" s="359"/>
      <c r="C204" s="360"/>
      <c r="D204" s="359"/>
      <c r="E204" s="359"/>
      <c r="F204" s="279"/>
      <c r="G204" s="279"/>
      <c r="H204" s="279"/>
      <c r="I204" s="279"/>
      <c r="J204" s="279"/>
      <c r="K204" s="279"/>
    </row>
    <row r="205" spans="1:11" s="37" customFormat="1" ht="18">
      <c r="A205" s="279"/>
      <c r="B205" s="359"/>
      <c r="C205" s="360"/>
      <c r="D205" s="359"/>
      <c r="E205" s="359"/>
      <c r="F205" s="279"/>
      <c r="G205" s="279"/>
      <c r="H205" s="279"/>
      <c r="I205" s="279"/>
      <c r="J205" s="279"/>
      <c r="K205" s="279"/>
    </row>
    <row r="206" spans="1:11" s="37" customFormat="1" ht="18">
      <c r="A206" s="279"/>
      <c r="B206" s="359"/>
      <c r="C206" s="360"/>
      <c r="D206" s="359"/>
      <c r="E206" s="359"/>
      <c r="F206" s="279"/>
      <c r="G206" s="279"/>
      <c r="H206" s="279"/>
      <c r="I206" s="279"/>
      <c r="J206" s="279"/>
      <c r="K206" s="279"/>
    </row>
    <row r="207" spans="1:11" s="37" customFormat="1" ht="18">
      <c r="A207" s="279"/>
      <c r="B207" s="359"/>
      <c r="C207" s="360"/>
      <c r="D207" s="359"/>
      <c r="E207" s="359"/>
      <c r="F207" s="279"/>
      <c r="G207" s="279"/>
      <c r="H207" s="279"/>
      <c r="I207" s="279"/>
      <c r="J207" s="279"/>
      <c r="K207" s="279"/>
    </row>
    <row r="208" spans="1:11" s="37" customFormat="1" ht="18">
      <c r="A208" s="279"/>
      <c r="B208" s="359"/>
      <c r="C208" s="360"/>
      <c r="D208" s="359"/>
      <c r="E208" s="359"/>
      <c r="F208" s="279"/>
      <c r="G208" s="279"/>
      <c r="H208" s="279"/>
      <c r="I208" s="279"/>
      <c r="J208" s="279"/>
      <c r="K208" s="279"/>
    </row>
    <row r="209" spans="1:11" s="37" customFormat="1" ht="18">
      <c r="A209" s="279"/>
      <c r="B209" s="359"/>
      <c r="C209" s="360"/>
      <c r="D209" s="359"/>
      <c r="E209" s="359"/>
      <c r="F209" s="279"/>
      <c r="G209" s="279"/>
      <c r="H209" s="279"/>
      <c r="I209" s="279"/>
      <c r="J209" s="279"/>
      <c r="K209" s="279"/>
    </row>
    <row r="210" spans="1:11" s="37" customFormat="1" ht="18">
      <c r="A210" s="279"/>
      <c r="B210" s="359"/>
      <c r="C210" s="360"/>
      <c r="D210" s="359"/>
      <c r="E210" s="359"/>
      <c r="F210" s="279"/>
      <c r="G210" s="279"/>
      <c r="H210" s="279"/>
      <c r="I210" s="279"/>
      <c r="J210" s="279"/>
      <c r="K210" s="279"/>
    </row>
    <row r="211" spans="1:11" s="37" customFormat="1" ht="18">
      <c r="A211" s="279"/>
      <c r="B211" s="359"/>
      <c r="C211" s="360"/>
      <c r="D211" s="359"/>
      <c r="E211" s="359"/>
      <c r="F211" s="279"/>
      <c r="G211" s="279"/>
      <c r="H211" s="279"/>
      <c r="I211" s="279"/>
      <c r="J211" s="279"/>
      <c r="K211" s="279"/>
    </row>
    <row r="212" spans="1:11" s="37" customFormat="1" ht="18">
      <c r="A212" s="279"/>
      <c r="B212" s="359"/>
      <c r="C212" s="360"/>
      <c r="D212" s="359"/>
      <c r="E212" s="359"/>
      <c r="F212" s="279"/>
      <c r="G212" s="279"/>
      <c r="H212" s="279"/>
      <c r="I212" s="279"/>
      <c r="J212" s="279"/>
      <c r="K212" s="279"/>
    </row>
    <row r="213" spans="1:11" s="37" customFormat="1" ht="18">
      <c r="A213" s="279"/>
      <c r="B213" s="359"/>
      <c r="C213" s="360"/>
      <c r="D213" s="359"/>
      <c r="E213" s="359"/>
      <c r="F213" s="279"/>
      <c r="G213" s="279"/>
      <c r="H213" s="279"/>
      <c r="I213" s="279"/>
      <c r="J213" s="279"/>
      <c r="K213" s="279"/>
    </row>
    <row r="214" spans="1:11" s="37" customFormat="1" ht="18">
      <c r="A214" s="279"/>
      <c r="B214" s="359"/>
      <c r="C214" s="360"/>
      <c r="D214" s="359"/>
      <c r="E214" s="359"/>
      <c r="F214" s="279"/>
      <c r="G214" s="279"/>
      <c r="H214" s="279"/>
      <c r="I214" s="279"/>
      <c r="J214" s="279"/>
      <c r="K214" s="279"/>
    </row>
    <row r="215" spans="1:11" s="37" customFormat="1" ht="18">
      <c r="A215" s="279"/>
      <c r="B215" s="359"/>
      <c r="C215" s="360"/>
      <c r="D215" s="359"/>
      <c r="E215" s="359"/>
      <c r="F215" s="279"/>
      <c r="G215" s="279"/>
      <c r="H215" s="279"/>
      <c r="I215" s="279"/>
      <c r="J215" s="279"/>
      <c r="K215" s="279"/>
    </row>
    <row r="216" spans="1:11" s="37" customFormat="1" ht="18">
      <c r="A216" s="279"/>
      <c r="B216" s="359"/>
      <c r="C216" s="360"/>
      <c r="D216" s="359"/>
      <c r="E216" s="359"/>
      <c r="F216" s="279"/>
      <c r="G216" s="279"/>
      <c r="H216" s="279"/>
      <c r="I216" s="279"/>
      <c r="J216" s="279"/>
      <c r="K216" s="279"/>
    </row>
    <row r="217" spans="1:11" s="37" customFormat="1" ht="18">
      <c r="A217" s="279"/>
      <c r="B217" s="359"/>
      <c r="C217" s="360"/>
      <c r="D217" s="359"/>
      <c r="E217" s="359"/>
      <c r="F217" s="279"/>
      <c r="G217" s="279"/>
      <c r="H217" s="279"/>
      <c r="I217" s="279"/>
      <c r="J217" s="279"/>
      <c r="K217" s="279"/>
    </row>
    <row r="218" spans="1:11" s="37" customFormat="1" ht="18">
      <c r="A218" s="279"/>
      <c r="B218" s="359"/>
      <c r="C218" s="360"/>
      <c r="D218" s="359"/>
      <c r="E218" s="359"/>
      <c r="F218" s="279"/>
      <c r="G218" s="279"/>
      <c r="H218" s="279"/>
      <c r="I218" s="279"/>
      <c r="J218" s="279"/>
      <c r="K218" s="279"/>
    </row>
    <row r="219" spans="1:11" s="37" customFormat="1" ht="18">
      <c r="A219" s="279"/>
      <c r="B219" s="359"/>
      <c r="C219" s="360"/>
      <c r="D219" s="359"/>
      <c r="E219" s="359"/>
      <c r="F219" s="279"/>
      <c r="G219" s="279"/>
      <c r="H219" s="279"/>
      <c r="I219" s="279"/>
      <c r="J219" s="279"/>
      <c r="K219" s="279"/>
    </row>
    <row r="220" spans="1:11" s="37" customFormat="1" ht="18">
      <c r="A220" s="279"/>
      <c r="B220" s="359"/>
      <c r="C220" s="360"/>
      <c r="D220" s="359"/>
      <c r="E220" s="359"/>
      <c r="F220" s="279"/>
      <c r="G220" s="279"/>
      <c r="H220" s="279"/>
      <c r="I220" s="279"/>
      <c r="J220" s="279"/>
      <c r="K220" s="279"/>
    </row>
    <row r="221" spans="1:11" s="37" customFormat="1" ht="18">
      <c r="A221" s="279"/>
      <c r="B221" s="359"/>
      <c r="C221" s="360"/>
      <c r="D221" s="359"/>
      <c r="E221" s="359"/>
      <c r="F221" s="279"/>
      <c r="G221" s="279"/>
      <c r="H221" s="279"/>
      <c r="I221" s="279"/>
      <c r="J221" s="279"/>
      <c r="K221" s="279"/>
    </row>
    <row r="222" spans="1:11" s="37" customFormat="1" ht="18">
      <c r="A222" s="279"/>
      <c r="B222" s="359"/>
      <c r="C222" s="360"/>
      <c r="D222" s="359"/>
      <c r="E222" s="359"/>
      <c r="F222" s="279"/>
      <c r="G222" s="279"/>
      <c r="H222" s="279"/>
      <c r="I222" s="279"/>
      <c r="J222" s="279"/>
      <c r="K222" s="279"/>
    </row>
    <row r="223" spans="1:11" s="37" customFormat="1" ht="18">
      <c r="A223" s="279"/>
      <c r="B223" s="359"/>
      <c r="C223" s="360"/>
      <c r="D223" s="359"/>
      <c r="E223" s="359"/>
      <c r="F223" s="279"/>
      <c r="G223" s="279"/>
      <c r="H223" s="279"/>
      <c r="I223" s="279"/>
      <c r="J223" s="279"/>
      <c r="K223" s="279"/>
    </row>
    <row r="224" spans="1:11" s="37" customFormat="1" ht="18">
      <c r="A224" s="279"/>
      <c r="B224" s="359"/>
      <c r="C224" s="360"/>
      <c r="D224" s="359"/>
      <c r="E224" s="359"/>
      <c r="F224" s="279"/>
      <c r="G224" s="279"/>
      <c r="H224" s="279"/>
      <c r="I224" s="279"/>
      <c r="J224" s="279"/>
      <c r="K224" s="279"/>
    </row>
    <row r="225" spans="1:11" s="37" customFormat="1" ht="18">
      <c r="A225" s="279"/>
      <c r="B225" s="359"/>
      <c r="C225" s="360"/>
      <c r="D225" s="359"/>
      <c r="E225" s="359"/>
      <c r="F225" s="279"/>
      <c r="G225" s="279"/>
      <c r="H225" s="279"/>
      <c r="I225" s="279"/>
      <c r="J225" s="279"/>
      <c r="K225" s="279"/>
    </row>
    <row r="226" spans="1:11" s="37" customFormat="1" ht="18">
      <c r="A226" s="279"/>
      <c r="B226" s="359"/>
      <c r="C226" s="360"/>
      <c r="D226" s="359"/>
      <c r="E226" s="359"/>
      <c r="F226" s="279"/>
      <c r="G226" s="279"/>
      <c r="H226" s="279"/>
      <c r="I226" s="279"/>
      <c r="J226" s="279"/>
      <c r="K226" s="279"/>
    </row>
    <row r="227" spans="1:11" s="37" customFormat="1" ht="18">
      <c r="A227" s="279"/>
      <c r="B227" s="359"/>
      <c r="C227" s="360"/>
      <c r="D227" s="359"/>
      <c r="E227" s="359"/>
      <c r="F227" s="279"/>
      <c r="G227" s="279"/>
      <c r="H227" s="279"/>
      <c r="I227" s="279"/>
      <c r="J227" s="279"/>
      <c r="K227" s="279"/>
    </row>
    <row r="228" spans="1:11" s="37" customFormat="1" ht="18">
      <c r="A228" s="279"/>
      <c r="B228" s="359"/>
      <c r="C228" s="360"/>
      <c r="D228" s="359"/>
      <c r="E228" s="359"/>
      <c r="F228" s="279"/>
      <c r="G228" s="279"/>
      <c r="H228" s="279"/>
      <c r="I228" s="279"/>
      <c r="J228" s="279"/>
      <c r="K228" s="279"/>
    </row>
    <row r="229" spans="1:11" s="37" customFormat="1" ht="18">
      <c r="A229" s="279"/>
      <c r="B229" s="359"/>
      <c r="C229" s="360"/>
      <c r="D229" s="359"/>
      <c r="E229" s="359"/>
      <c r="F229" s="279"/>
      <c r="G229" s="279"/>
      <c r="H229" s="279"/>
      <c r="I229" s="279"/>
      <c r="J229" s="279"/>
      <c r="K229" s="279"/>
    </row>
    <row r="230" spans="1:11" s="37" customFormat="1" ht="18">
      <c r="A230" s="279"/>
      <c r="B230" s="359"/>
      <c r="C230" s="360"/>
      <c r="D230" s="359"/>
      <c r="E230" s="359"/>
      <c r="F230" s="279"/>
      <c r="G230" s="279"/>
      <c r="H230" s="279"/>
      <c r="I230" s="279"/>
      <c r="J230" s="279"/>
      <c r="K230" s="279"/>
    </row>
    <row r="231" spans="1:11" s="37" customFormat="1" ht="18">
      <c r="A231" s="279"/>
      <c r="B231" s="359"/>
      <c r="C231" s="360"/>
      <c r="D231" s="359"/>
      <c r="E231" s="359"/>
      <c r="F231" s="279"/>
      <c r="G231" s="279"/>
      <c r="H231" s="279"/>
      <c r="I231" s="279"/>
      <c r="J231" s="279"/>
      <c r="K231" s="279"/>
    </row>
    <row r="232" spans="1:11" s="37" customFormat="1" ht="18">
      <c r="A232" s="279"/>
      <c r="B232" s="359"/>
      <c r="C232" s="360"/>
      <c r="D232" s="359"/>
      <c r="E232" s="359"/>
      <c r="F232" s="279"/>
      <c r="G232" s="279"/>
      <c r="H232" s="279"/>
      <c r="I232" s="279"/>
      <c r="J232" s="279"/>
      <c r="K232" s="279"/>
    </row>
    <row r="233" spans="1:11" s="37" customFormat="1" ht="18">
      <c r="A233" s="279"/>
      <c r="B233" s="359"/>
      <c r="C233" s="360"/>
      <c r="D233" s="359"/>
      <c r="E233" s="359"/>
      <c r="F233" s="279"/>
      <c r="G233" s="279"/>
      <c r="H233" s="279"/>
      <c r="I233" s="279"/>
      <c r="J233" s="279"/>
      <c r="K233" s="279"/>
    </row>
    <row r="234" spans="1:11" s="37" customFormat="1" ht="18">
      <c r="A234" s="279"/>
      <c r="B234" s="359"/>
      <c r="C234" s="360"/>
      <c r="D234" s="359"/>
      <c r="E234" s="359"/>
      <c r="F234" s="279"/>
      <c r="G234" s="279"/>
      <c r="H234" s="279"/>
      <c r="I234" s="279"/>
      <c r="J234" s="279"/>
      <c r="K234" s="279"/>
    </row>
    <row r="235" spans="1:11" s="37" customFormat="1" ht="18">
      <c r="A235" s="279"/>
      <c r="B235" s="359"/>
      <c r="C235" s="360"/>
      <c r="D235" s="359"/>
      <c r="E235" s="359"/>
      <c r="F235" s="279"/>
      <c r="G235" s="279"/>
      <c r="H235" s="279"/>
      <c r="I235" s="279"/>
      <c r="J235" s="279"/>
      <c r="K235" s="279"/>
    </row>
    <row r="236" spans="1:11" s="37" customFormat="1" ht="18">
      <c r="A236" s="279"/>
      <c r="B236" s="359"/>
      <c r="C236" s="360"/>
      <c r="D236" s="359"/>
      <c r="E236" s="359"/>
      <c r="F236" s="279"/>
      <c r="G236" s="279"/>
      <c r="H236" s="279"/>
      <c r="I236" s="279"/>
      <c r="J236" s="279"/>
      <c r="K236" s="279"/>
    </row>
    <row r="237" spans="1:11" s="37" customFormat="1" ht="18">
      <c r="A237" s="279"/>
      <c r="B237" s="359"/>
      <c r="C237" s="360"/>
      <c r="D237" s="359"/>
      <c r="E237" s="359"/>
      <c r="F237" s="279"/>
      <c r="G237" s="279"/>
      <c r="H237" s="279"/>
      <c r="I237" s="279"/>
      <c r="J237" s="279"/>
      <c r="K237" s="279"/>
    </row>
    <row r="238" spans="1:11" s="37" customFormat="1" ht="18">
      <c r="A238" s="279"/>
      <c r="B238" s="359"/>
      <c r="C238" s="360"/>
      <c r="D238" s="359"/>
      <c r="E238" s="359"/>
      <c r="F238" s="279"/>
      <c r="G238" s="279"/>
      <c r="H238" s="279"/>
      <c r="I238" s="279"/>
      <c r="J238" s="279"/>
      <c r="K238" s="279"/>
    </row>
    <row r="239" spans="1:11" s="37" customFormat="1" ht="18">
      <c r="A239" s="279"/>
      <c r="B239" s="359"/>
      <c r="C239" s="360"/>
      <c r="D239" s="359"/>
      <c r="E239" s="359"/>
      <c r="F239" s="279"/>
      <c r="G239" s="279"/>
      <c r="H239" s="279"/>
      <c r="I239" s="279"/>
      <c r="J239" s="279"/>
      <c r="K239" s="279"/>
    </row>
    <row r="240" spans="1:11" s="37" customFormat="1" ht="18">
      <c r="A240" s="279"/>
      <c r="B240" s="359"/>
      <c r="C240" s="360"/>
      <c r="D240" s="359"/>
      <c r="E240" s="359"/>
      <c r="F240" s="279"/>
      <c r="G240" s="279"/>
      <c r="H240" s="279"/>
      <c r="I240" s="279"/>
      <c r="J240" s="279"/>
      <c r="K240" s="27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2015-08-06T12:24:41Z</cp:lastPrinted>
  <dcterms:created xsi:type="dcterms:W3CDTF">2009-03-04T08:33:11Z</dcterms:created>
  <dcterms:modified xsi:type="dcterms:W3CDTF">2015-08-06T12:56:49Z</dcterms:modified>
  <cp:category/>
  <cp:version/>
  <cp:contentType/>
  <cp:contentStatus/>
</cp:coreProperties>
</file>