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640" tabRatio="601" activeTab="0"/>
  </bookViews>
  <sheets>
    <sheet name=" Uch.   RM nr  z 11 .9.2015." sheetId="1" r:id="rId1"/>
    <sheet name="Zał. nr 1" sheetId="2" r:id="rId2"/>
    <sheet name="Zał. nr 2" sheetId="3" r:id="rId3"/>
    <sheet name="Wolny" sheetId="4" r:id="rId4"/>
  </sheets>
  <definedNames>
    <definedName name="_xlnm.Print_Titles" localSheetId="1">'Zał. nr 1'!$10:$12</definedName>
    <definedName name="_xlnm.Print_Titles" localSheetId="2">'Zał. nr 2'!$12:$12</definedName>
  </definedNames>
  <calcPr fullCalcOnLoad="1"/>
</workbook>
</file>

<file path=xl/sharedStrings.xml><?xml version="1.0" encoding="utf-8"?>
<sst xmlns="http://schemas.openxmlformats.org/spreadsheetml/2006/main" count="380" uniqueCount="314">
  <si>
    <t xml:space="preserve">                    Zmniejsza się</t>
  </si>
  <si>
    <t xml:space="preserve">                       Zwiększa się</t>
  </si>
  <si>
    <t>w tym:</t>
  </si>
  <si>
    <t xml:space="preserve"> </t>
  </si>
  <si>
    <t>§ 1</t>
  </si>
  <si>
    <t>Dz.</t>
  </si>
  <si>
    <t>§</t>
  </si>
  <si>
    <t>Ogółem</t>
  </si>
  <si>
    <t>zadania z zakresu administracji rządowej</t>
  </si>
  <si>
    <t>Razem</t>
  </si>
  <si>
    <t>Rozdz.</t>
  </si>
  <si>
    <t>RAZEM</t>
  </si>
  <si>
    <t>Dział</t>
  </si>
  <si>
    <t>Rezerwa celowa na inwestycje i zakupy inwestycyjne</t>
  </si>
  <si>
    <t>W części dotyczącej wydatków  gminy</t>
  </si>
  <si>
    <t xml:space="preserve">                                     RADY  MIASTA  KONINA</t>
  </si>
  <si>
    <t xml:space="preserve">          Na podstawie art. 18 ust. 2 pkt 4 ustawy z dnia 8 marca 1990 r. o samorządzie gminnym</t>
  </si>
  <si>
    <t>1. W § 1 ust. 1</t>
  </si>
  <si>
    <t xml:space="preserve">         Kwotę dochodów ogółem      </t>
  </si>
  <si>
    <t xml:space="preserve">         zastępuje się kwotą</t>
  </si>
  <si>
    <t xml:space="preserve">           z tego:</t>
  </si>
  <si>
    <t>z tego:</t>
  </si>
  <si>
    <t xml:space="preserve">        a) dochody bieżące w wysokości                                        </t>
  </si>
  <si>
    <t>zastępuje się kwotą</t>
  </si>
  <si>
    <t xml:space="preserve">             Zmniejsza się</t>
  </si>
  <si>
    <t xml:space="preserve">          Zwiększa się</t>
  </si>
  <si>
    <t>Kwotę wydatków ogółem</t>
  </si>
  <si>
    <t xml:space="preserve">           1) kwotę  wydatków  gminy  ogółem                      </t>
  </si>
  <si>
    <t>z tego;</t>
  </si>
  <si>
    <t xml:space="preserve">          a) kwotę wydatków bieżących ogółem                      </t>
  </si>
  <si>
    <t xml:space="preserve">                                                                               § 2</t>
  </si>
  <si>
    <t>Wykonanie uchwały powierza się Prezydentowi Miasta Konina.</t>
  </si>
  <si>
    <t xml:space="preserve">                                                                               § 3</t>
  </si>
  <si>
    <t>Uchwała wchodzi w życie z dniem podjęcia.</t>
  </si>
  <si>
    <t xml:space="preserve">     Przewodniczący </t>
  </si>
  <si>
    <t>Rady Miasta Konina</t>
  </si>
  <si>
    <t>Wiesław  Steinke</t>
  </si>
  <si>
    <t>2. W Załączniku Nr 1 do uchwały budżetowej dokonuje się następujących zmian:</t>
  </si>
  <si>
    <t>W części dotyczącej dochodów  gminy</t>
  </si>
  <si>
    <t xml:space="preserve">         1) dochody gminy ogółem                                                                                  </t>
  </si>
  <si>
    <t xml:space="preserve"> (Dz. U. z 2013  poz. 885 ze zm.)   R a d a    M i a s t a   K o n i n a   u c h w a l a,  co następuje "</t>
  </si>
  <si>
    <r>
      <t xml:space="preserve">w sprawie </t>
    </r>
    <r>
      <rPr>
        <b/>
        <i/>
        <sz val="14"/>
        <rFont val="Times New Roman"/>
        <family val="1"/>
      </rPr>
      <t>zmian w budżecie miasta Konina na 2015 rok</t>
    </r>
  </si>
  <si>
    <t xml:space="preserve">         W uchwale Nr 22 Rady Miasta Konina z dnia 21 stycznia 2015 r. r. w sprawie uchwalenia budżetu</t>
  </si>
  <si>
    <t xml:space="preserve">miasta Konina na 2015 rok zmienionej  zarządzeniami w sprawie zmian w budżecie miasta Konina </t>
  </si>
  <si>
    <t xml:space="preserve">na 2015 rok:  Nr 11/2015 Prezydenta Miasta Konina z dnia 29 stycznia 2015 r.; Nr  17 /2015 Prezydenta Miasta  </t>
  </si>
  <si>
    <t>Miasta Konina z dnia 26 lutego 2015 r.; Nr 30/2015 Prezydenta Miasta Konina z dnia 13 marca 2015 r.;</t>
  </si>
  <si>
    <t>Uzbrojenie terenów inwestycyjnych w obrębie Konin-Międzylesie</t>
  </si>
  <si>
    <t>Budowa odwodnienia terenu przyległego do boiska przy Gimnazjum nr 3 w Koninie</t>
  </si>
  <si>
    <t xml:space="preserve">Konina z dnia 12  lutego 2015 r.; Nr 40 Rady Miasta Konina z dnia 25 lutego 2015 r.; Nr 28/2015 Prezydenta </t>
  </si>
  <si>
    <t>(Dz. U. z 2013 r. poz. 594 ze zm.), art. 211 ustawy z dnia 27 sierpnia 2009 r. o finansach  publicznych</t>
  </si>
  <si>
    <t>ZAŁĄCZNIK nr 1</t>
  </si>
  <si>
    <t>Rady  Miasta Konina</t>
  </si>
  <si>
    <t xml:space="preserve">Plan wydatków majątkowych realizowanych ze środków </t>
  </si>
  <si>
    <t>budżetowych miasta Konina na 2015 rok</t>
  </si>
  <si>
    <t>w złotych</t>
  </si>
  <si>
    <t xml:space="preserve">           Plan na 2015 rok</t>
  </si>
  <si>
    <t>Lp</t>
  </si>
  <si>
    <t>Nazwa  zadania</t>
  </si>
  <si>
    <t>ogółem</t>
  </si>
  <si>
    <t>środki  w ramach ustawy Prawo ochrony środowiska</t>
  </si>
  <si>
    <t>RAZEM GMINA</t>
  </si>
  <si>
    <t>Transport i łączność</t>
  </si>
  <si>
    <t>Drogi publiczne gminne</t>
  </si>
  <si>
    <t>Budowa ulic: Dobrowolskiego, Kuratowskiego, Mazurkiewicza i Trzebiatowskiego w Koninie</t>
  </si>
  <si>
    <t>Budowa ul. Nasturcjowej w Koninie</t>
  </si>
  <si>
    <t xml:space="preserve">Opracowanie  dokumentacji projektowo-kosztorysowej na przebudowę ul. Beznazwy i Wilczej w Koninie </t>
  </si>
  <si>
    <t>Zakup promu rzecznego</t>
  </si>
  <si>
    <t>Gospodarka mieszkaniowa</t>
  </si>
  <si>
    <t>Gospodarka gruntami i nieruchomościami</t>
  </si>
  <si>
    <t>Nabycie nieruchomości gruntowych</t>
  </si>
  <si>
    <t>Pozostała działalność</t>
  </si>
  <si>
    <t>Wniesienie wkładu pieniężnego do Miejskiego Towarzystwa Budownictwa Społecznego Sp.z o.o. w Koninie na budowę budynku wielorodzinnego z lokalami handlowo-usługowymi w parterze oraz infrastrukturą techniczną przy ul. Wodnej 39 w Koninie</t>
  </si>
  <si>
    <t>Administracja publiczna</t>
  </si>
  <si>
    <t>Urzędy gmin (miast i miast na prawach powiatu)</t>
  </si>
  <si>
    <t>Rozbudowa miejskiej sieci szerokopasmowej KoMAN</t>
  </si>
  <si>
    <t>Modernizacja systemu klimatyzacyjnego w pomieszczeniach I piętra budynku UM przy Pl. Wolności 1</t>
  </si>
  <si>
    <t>Doposażenie techniczne urzędu</t>
  </si>
  <si>
    <t>Bezpieczeństwo publiczne i ochrona przeciwpożarowa</t>
  </si>
  <si>
    <t>Ochotnicze Straże Pożarne</t>
  </si>
  <si>
    <t xml:space="preserve">Zakupy inwestycyjne </t>
  </si>
  <si>
    <t>Dotacja celowa na zakup zestawu hydraulicznego dla OSP Konin-Chorzeń</t>
  </si>
  <si>
    <t>Obrona cywilna</t>
  </si>
  <si>
    <t>Różne rozliczenia</t>
  </si>
  <si>
    <t>Rezerwy ogólne i celowe</t>
  </si>
  <si>
    <t>Oświata i wychowanie</t>
  </si>
  <si>
    <t>Szkoły podstawowe</t>
  </si>
  <si>
    <t>Centrum nauki pływania i rehabilitacji wodnej (KBO)</t>
  </si>
  <si>
    <t>Wykonanie bieżni oraz piaskownicy do skoku w dal dla SP Nr 1</t>
  </si>
  <si>
    <t>Budowa monitoringu szkoły i placu zabaw dla SP Nr 10</t>
  </si>
  <si>
    <t>Modernizacja części socjalnej pionu sportowego w Szkole Podstawowej nr 3 w Koninie</t>
  </si>
  <si>
    <t>Zakup urządzenia "EkoRedux" - jednostki sterującej dla Szkoły Podstawowej z Oddziałami Integracyjnymi Nr 9</t>
  </si>
  <si>
    <t>Zakup kserokopiarki dla SP Nr 1</t>
  </si>
  <si>
    <t>Przedszkola</t>
  </si>
  <si>
    <t>Zakup huśtawki dla Przedszkola Nr 5</t>
  </si>
  <si>
    <t>Zakup obieraczki do warzyw dla Przedszkola Nr 6</t>
  </si>
  <si>
    <t>Zakup zmywarki dla Przedszkola Nr 17</t>
  </si>
  <si>
    <t>Zakup zmywarki przemysłowej dla Przedszkola Nr 31</t>
  </si>
  <si>
    <t>Zakup zmywarki z funkcją wyparzania dla Przedszkola Nr 32</t>
  </si>
  <si>
    <t>Zakup zmywarki z funkcją wyparzania dla Przedszkola Nr 8</t>
  </si>
  <si>
    <t>Gimnazja</t>
  </si>
  <si>
    <t>Budowa zespołu boisk przy Gimnazjum Nr 7 w Koninie</t>
  </si>
  <si>
    <t>Stołówki szkolne i przedszkolne</t>
  </si>
  <si>
    <t>Zakup piekarnika do kuchni dla SP Nr 1</t>
  </si>
  <si>
    <t>Zakup lodówko-zamrażarki dla SP Nr 8</t>
  </si>
  <si>
    <t>Zakup robota wielofukcyjnego typu "Wilk" dla SP Nr 8</t>
  </si>
  <si>
    <t>Zakup taboreta elektrycznego do kuchni dla SP Nr 11</t>
  </si>
  <si>
    <t>Pozostałe zadania w zakresie polityki społecznej</t>
  </si>
  <si>
    <t xml:space="preserve">Pozostała działalność </t>
  </si>
  <si>
    <t>Program Wspierania Przedsiębiorczości w Koninie na lata 2014-2016 (wniesienie wkładu)</t>
  </si>
  <si>
    <t>Gospodarka komunalna i ochrona środowiska</t>
  </si>
  <si>
    <t>Gospodarka odpadami</t>
  </si>
  <si>
    <t xml:space="preserve">Usuwanie wyrobów zawierających azbest z nieruchomości położonych na terenie miasta Konina </t>
  </si>
  <si>
    <t>Budowa ogrodzenia wokół schroniska dla bezdomnych zwierząt przy ul. Gajowej w Koninie</t>
  </si>
  <si>
    <t>Oświetlenie ulic, placów i dróg</t>
  </si>
  <si>
    <t>Opracowanie dokumentacji projektowo-kosztorysowej na budowę oświetlenia na ul. Jeziornej i Okólnej</t>
  </si>
  <si>
    <t>Sygnalizacja dźwiękowa dla osób niepełnosprawnych (KBO)</t>
  </si>
  <si>
    <t>Wniesienie wkładu pieniężnego na opracowanie dokumentacji projektowej na budowę kanalizacji sanitarnej w ulicach Poznańskiej i Bocznej</t>
  </si>
  <si>
    <t xml:space="preserve">Wniesienie wkładu pieniężnego do PWIK Sp. zo.o. na budowę kanalizacji sanitarnej i wodociągu w budynku  po Sądzie Rejonowym </t>
  </si>
  <si>
    <t>Wniesienie wkładu pieniężnego do spółki Geotermia Konin Spółka z o.o. w Koninie</t>
  </si>
  <si>
    <t>Wniesienie wkładu pieniężnego do spółki Geotermia Konin Spółka z o.o. w Koninie (zad.2)</t>
  </si>
  <si>
    <t xml:space="preserve">Wniesienie wkładu pieniężnego na opracowanie dokumentacji projektowej na budowę sieci wodociągowej i kanalizacji sanitarnej w Koninie w ulicy Warmińskiej, Wojciechowo i Krańcowej – os. Łężyn </t>
  </si>
  <si>
    <t xml:space="preserve">Wniesienie wkładu pieniężnego na opracowanie dokumentacji projektowej na budowę rurociągu tłocznego kanalizacji sanitarnej wraz z przebudową przepompowni ścieków w Koninie – os Janów </t>
  </si>
  <si>
    <t>Wniesienie wkładu pieniężnego na opracowanie dokumentacji projektowej na budowę kanalizacji sanitarnej w Koninie w ulicy Osada</t>
  </si>
  <si>
    <t>Wniesienie wkładu pieniężnego na budowę kanalizacji sanitarnej i sieci wodociągowej w Koninie w ulicy Mazowieckiej - os. Łężyn</t>
  </si>
  <si>
    <t>Wniesienie wkładu pieniężnego na budowę sieci wodociągowej w Koninie ulicy  Ignacego Domeyki os. Laskówiec</t>
  </si>
  <si>
    <t>Wniesienie wkładu pieniężnego na budowę sieci wodociągowej w Koninie w ulicach Marii Skłodowskiej-Curie, ul. Ignacego Domeyki, Ludwika Hirszwelda</t>
  </si>
  <si>
    <t>Wniesienie wkładu pieniężnego na budowę sieci wodociągowej w ciągu pieszo jezdnym w Koninie - rejon ulicy Grójeckiej - os. Grójec</t>
  </si>
  <si>
    <t>Wniesienie wkładu pieniężnego na budowę sieci wodociągowej w Koninie w ulicy Rumiankowej</t>
  </si>
  <si>
    <t>Wniesienie wkładu pieniężnego na budowę kanalizacji sanitarnej w Koninie w ulicy Ślesińskiej - os. Łężyn</t>
  </si>
  <si>
    <t>Przebudowa rowów melioracyjnych w obrębie Konin-Międzylesie</t>
  </si>
  <si>
    <t>Opracowanie dokumentacji projektowo-kosztorysowej na budowę ulic Staromorzysławskiej, Działkowej i Granicznej w Koninie wraz z kanalizacją deszczową</t>
  </si>
  <si>
    <t>Opracowanie dokumentacji projektowo-kosztorysowej na odwodnienie terenu przyległego do boisk przy Gimnazjum nr 3 w Koninie</t>
  </si>
  <si>
    <t>Budowa kanalizacji deszczowej w rejonie osiedla Pątnów w Koninie</t>
  </si>
  <si>
    <t>Modernizacja istniejących placów zabaw wraz z wykonaniem ogrodzeń</t>
  </si>
  <si>
    <t>Budowa placu zabaw na terenie zieleni miejskiej przy ul. Kolejowej 8 i Energetyka 2A w Koninie</t>
  </si>
  <si>
    <t>Zwalczanie komarów - wieże lęgowe dla jerzyków (KBO)</t>
  </si>
  <si>
    <t>Ustawienie betonowych stołów do ping-ponga na Chorzniu oraz na II i III osiedlu (KBO)</t>
  </si>
  <si>
    <t>Kolorowa ściana – „Dobra” Instalacja (KBO)</t>
  </si>
  <si>
    <t>Opracowanie dokumentacji projektowo-kosztorysowej na budowę kanalizacji deszczowej przy ul. Spółdzielców w Koninie</t>
  </si>
  <si>
    <t>Konin jest FIT, czyli budowa 9 placów siłowni plenerowych z urządzeniami do ćwiczeń na dworze dla młodzieży, dorosłych i seniorów: na Chorzniu, Zatorzu,  V Osiedlu, Oś.Sikorskiego, w Centrum, Wilkowie, Niesłuszu, Gosławicach i Cukrowni (KBO)</t>
  </si>
  <si>
    <t>Budowa przyłączy kanalizacyjnych i przyłączenie nieruchomości do miejskiej sieci kanalizacyjnej</t>
  </si>
  <si>
    <t>Kultura i ochrona dziedzictwa narodowego</t>
  </si>
  <si>
    <t>Domy i ośrodki kultury, świetlice i kluby</t>
  </si>
  <si>
    <t>Adaptacja pomieszczeń budynku Klubu Energetyk na potrzeby Młodzieżowego Domu Kultury w Koninie</t>
  </si>
  <si>
    <t>Wykonanie i montaż szafy do Bookcrossingu (KBO)</t>
  </si>
  <si>
    <t xml:space="preserve">Kultura fizyczna </t>
  </si>
  <si>
    <t>RAZEM POWIAT</t>
  </si>
  <si>
    <t>Drogi publiczne wojewódzkie</t>
  </si>
  <si>
    <t>Dotacja celowa do Samorządu Województwa Wielkopolskiego na wypłatę odszkodowań za grunty przejęte  pod realizacje zadania  pn. "Budowa drogi - łącznik od ul. Przemysłowej do ul. Kleczewskiej w Koninie"</t>
  </si>
  <si>
    <t>Drogi publiczne w miastach na prawach powiatu</t>
  </si>
  <si>
    <t>Budowa drogi - łącznik od ul. Przemysłowej do ul. Kleczewskiej w Koninie</t>
  </si>
  <si>
    <t>Przebudowa ul. Kościuszki wraz z oświetleniem i odwodnieniem - etap I</t>
  </si>
  <si>
    <t>Opracowanie dokumentacji projektowo-kosztorysowej na przebudowę ul. Jana Pawła II w Koninie</t>
  </si>
  <si>
    <t>Dokumentacja projektowo - kosztorysowa na budowę ul. Przemysłowej od skrzyżowania z ul. Jana Matejki do skrzyżowania z planowaną drogą DK 25 w Malińcu wraz ze ścieżką rowerową (KBO)</t>
  </si>
  <si>
    <t>Turystyka</t>
  </si>
  <si>
    <t>Budowa budynku usług publicznych przy ul. Z. Urbanowskiej w Koninie</t>
  </si>
  <si>
    <t>Działalność usługowa</t>
  </si>
  <si>
    <t>Ośrodki dokumentacji geodezyjnej i kartograficznej</t>
  </si>
  <si>
    <t xml:space="preserve">Zakup sprzętu komputerowego </t>
  </si>
  <si>
    <t>Komendy powiatowe Policji</t>
  </si>
  <si>
    <t>Dofinansowanie zakupu radiowozów oznakowanych i nieoznakowanego dla KMP w Koninie</t>
  </si>
  <si>
    <t>Komendy powiatowe Państwowej Straży Pożarnej</t>
  </si>
  <si>
    <t>Przebudowa pomieszczeń garażowych budynku strażnicy wraz z modernizacją kanalizacji deszczowej oraz wymianą nawierzchni placu manewrowego JRG Nr 1 i Komendy Miejskiej Państwowej Straży Pożarnej w Koninie</t>
  </si>
  <si>
    <t>Licea ogólnokształcące</t>
  </si>
  <si>
    <t>Zakup serwera dla II LO w Koninie</t>
  </si>
  <si>
    <t>Zakup kserokopiarki dla II LO w Koninie</t>
  </si>
  <si>
    <t>Zakup urządzenia wielofunkcyjnego do frezowania tafli lodowiska dla ZS im.  M.Kopernika w Koninie</t>
  </si>
  <si>
    <t>Szkoły zawodowe</t>
  </si>
  <si>
    <t>Zakup serwera dla ZSB w Koninie</t>
  </si>
  <si>
    <t>Zakup serwera dla ZSTiH w Koninie</t>
  </si>
  <si>
    <t>Zakup zmywarki dla II LO w Koninie</t>
  </si>
  <si>
    <t>Pomoc społeczna</t>
  </si>
  <si>
    <t>Domy pomocy społecznej</t>
  </si>
  <si>
    <t>Zakup łóżka kąpielowego oraz szorowarki dla DPS w Koninie</t>
  </si>
  <si>
    <t>Edukacyjna opieka wychowawcza</t>
  </si>
  <si>
    <t>Specjalne ośrodki szkolno-wychowawcze</t>
  </si>
  <si>
    <t>Zakup serwera dla SOS-W w Koninie</t>
  </si>
  <si>
    <t>Poradnie przychologiczno-pedagogiczne w tym poradnie specjalistyczne</t>
  </si>
  <si>
    <t>Schroniska dla zwierząt</t>
  </si>
  <si>
    <t>Wniesienie wkładu pieniężnego do PWiK na budowę kanalizacji sanitarnej i wodociągu w rejonie ul. Gajowej w Koninie - I etap</t>
  </si>
  <si>
    <t xml:space="preserve">Wniesienie wkładu pieniężnego do PWiK na budowę sieci kanalizacji sanitarnej i wodociągu w  ulicy Rudzickiej w Koninie </t>
  </si>
  <si>
    <t>Instytucje kultury fizycznej</t>
  </si>
  <si>
    <t xml:space="preserve">Zakupy inwestycyjne dla MOS i R w Koninie </t>
  </si>
  <si>
    <t>Samoobsługowe stacje naprawy rowerów (KBO)</t>
  </si>
  <si>
    <t>Zakup urządzenia EEGBiofeedback wersja Nexus 4</t>
  </si>
  <si>
    <t>Zakup obieraczki do ziemniaków dla Przedszkola nr 16</t>
  </si>
  <si>
    <t>Opracowanie dokumnetacji projektowo-kosztorysowej na budowę ul. Grójeckiej w Koninie</t>
  </si>
  <si>
    <t>Zakup maty do gry w badmintona</t>
  </si>
  <si>
    <t>Wykonanie oświetlenia awaryjno-ewakuacyjnego w budynku Przedszkola nr 8 w Koninie</t>
  </si>
  <si>
    <t xml:space="preserve">Budowa toalety przy ul. Szpitalnej 60 w Koninie
</t>
  </si>
  <si>
    <t>Wyposażenie klatki schodowej w urzadzenia  służące do usuwania dymu w budynku Przedszkola nr 2</t>
  </si>
  <si>
    <r>
      <rPr>
        <sz val="12"/>
        <rFont val="Times New Roman"/>
        <family val="1"/>
      </rPr>
      <t xml:space="preserve">Nr 69 Rady Miasta Konina z dnia 25 marca 2015 r.;Nr 40/2015 Prezydenta Miasta Konina z dnia </t>
    </r>
  </si>
  <si>
    <r>
      <t>26 marca 2015 r.;Nr  47/2015 Prezydenta Miasta Konina z dnia 10 kwietnia 2015 r.;</t>
    </r>
    <r>
      <rPr>
        <b/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Nr 52/2015 Prezydenta </t>
    </r>
  </si>
  <si>
    <t xml:space="preserve">Miasta Konina z dnia 23 kwietnia 2015 r.; Nr 98 Rady Miasta Konina z dnia 29 kwietnia 2015 r.; Nr 60/2015 </t>
  </si>
  <si>
    <t xml:space="preserve">Prezydenta Miasta Konina z dnia 7 maja 2015 r.; Nr  68/2015 Prezydenta Miasta Konina z dnia </t>
  </si>
  <si>
    <t xml:space="preserve">21 maja 2015 r.; Nr 110 Rady Miasta Konina z dnia 27 maja 2015 r.; Nr  72/2015 Prezydenta Miasta Konina </t>
  </si>
  <si>
    <t>Konina z dnia 24 czerwca 2015 r.; Nr 86/2015 Prezydenta Miasta Konina z dnia 25 czerwca 2015 r.;</t>
  </si>
  <si>
    <t xml:space="preserve">z dnia 28 maja 2015 r.;  Nr 78/2015 Prezydenta Miasta Konina z dnia 11 czerwca 2015 r.; Nr 134 Rady Miasta  </t>
  </si>
  <si>
    <t>758</t>
  </si>
  <si>
    <t xml:space="preserve">          b) kwotę wydatków majątkowych ogółem                      </t>
  </si>
  <si>
    <t>6050</t>
  </si>
  <si>
    <r>
      <t xml:space="preserve"> W Załączniku  nr 3 do uchwały budżetowej obejmującym   </t>
    </r>
    <r>
      <rPr>
        <i/>
        <sz val="12"/>
        <rFont val="Times New Roman"/>
        <family val="1"/>
      </rPr>
      <t xml:space="preserve">"Plan wydatków majątkowych realizowanych </t>
    </r>
  </si>
  <si>
    <r>
      <t xml:space="preserve">ze środków budżetowych miasta Konina na 2015 rok " </t>
    </r>
    <r>
      <rPr>
        <sz val="12"/>
        <rFont val="Times New Roman"/>
        <family val="1"/>
      </rPr>
      <t xml:space="preserve"> dokonuje się następujących zmian:</t>
    </r>
  </si>
  <si>
    <t>W części dotyczącej zadań  gminy</t>
  </si>
  <si>
    <t>Zwiększa się plan wydatków o kwotę</t>
  </si>
  <si>
    <r>
      <t xml:space="preserve">Załącznik nr  3 do uchwały budżetowej otrzymuje brzmienie  w treści   </t>
    </r>
    <r>
      <rPr>
        <b/>
        <sz val="13"/>
        <rFont val="Times New Roman"/>
        <family val="1"/>
      </rPr>
      <t>Załącznika nr  1</t>
    </r>
  </si>
  <si>
    <t>do niniejszej uchwały.</t>
  </si>
  <si>
    <t>Aktualizacja dokumentacji projektowo kosztorysowej  na przebudowę ulicy Rumiankowej w Koninie</t>
  </si>
  <si>
    <t xml:space="preserve">                                     UCHWAŁA  NR    </t>
  </si>
  <si>
    <t xml:space="preserve">Nr 92/2015 Prezydenta Miasta Konina z dnia 10 lipca 2015 r.;  Nr 150 Rady Miasta Konina z dnia 20 lipca </t>
  </si>
  <si>
    <t>Przebudowa ulicy Rumiankowej w Koninie</t>
  </si>
  <si>
    <t>Przebudowa ulicy Romana Dmowskiego w Koninie</t>
  </si>
  <si>
    <t xml:space="preserve">do Uchwały nr  </t>
  </si>
  <si>
    <t>4300</t>
  </si>
  <si>
    <t>801</t>
  </si>
  <si>
    <t>0970</t>
  </si>
  <si>
    <t>926</t>
  </si>
  <si>
    <t>Zagospodarowanie terenu do gier sportowych przy ul. Szerokiej w Pątnowie</t>
  </si>
  <si>
    <t>Obiekty sportowe</t>
  </si>
  <si>
    <t>80110</t>
  </si>
  <si>
    <t>Projekt</t>
  </si>
  <si>
    <t>4170</t>
  </si>
  <si>
    <t>3. W § 1 ust. 3</t>
  </si>
  <si>
    <t>4. W Załączniku Nr 2 do uchwały budżetowej dokonuje się następujących zmian:</t>
  </si>
  <si>
    <t>75814</t>
  </si>
  <si>
    <t>80104</t>
  </si>
  <si>
    <t>2540</t>
  </si>
  <si>
    <t>900</t>
  </si>
  <si>
    <t>90095</t>
  </si>
  <si>
    <t>92604</t>
  </si>
  <si>
    <t>dz. 900 rozdz.90095 § 6050 zwiększa się o kwotę</t>
  </si>
  <si>
    <t xml:space="preserve">                                     z dnia  11 września  2015 roku</t>
  </si>
  <si>
    <t>5. W § 1  w ust. 5</t>
  </si>
  <si>
    <r>
      <t>2015 r.; Nr 99/2015 Prezydenta Miasta Konina z dnia 24 lipca 2015 r.;</t>
    </r>
    <r>
      <rPr>
        <b/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Nr 104/2015 Prezydenta Miasta</t>
    </r>
  </si>
  <si>
    <t>Konina z dnia 6 sierpnia 2015 r.;Nr 157 Rady Miasta Konina z dnia 10 sierpnia 2015 r.;</t>
  </si>
  <si>
    <r>
      <t xml:space="preserve"> Nr 113/2015 Prezydenta Miasta Konina z dnia 31 sierpnia 2015 r.;   </t>
    </r>
    <r>
      <rPr>
        <b/>
        <i/>
        <sz val="12"/>
        <rFont val="Times New Roman"/>
        <family val="1"/>
      </rPr>
      <t>- wprowadza się następujace zmiany:</t>
    </r>
  </si>
  <si>
    <t xml:space="preserve">zaliczanych do sektora finansów publicznych na cele publiczne związane z realizacją </t>
  </si>
  <si>
    <r>
      <t xml:space="preserve"> zadań miasta na 2015 rok"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 xml:space="preserve"> otrzymuje brzmienie w treści   </t>
    </r>
    <r>
      <rPr>
        <b/>
        <sz val="13"/>
        <rFont val="Times New Roman"/>
        <family val="1"/>
      </rPr>
      <t xml:space="preserve">Załącznika nr 2 </t>
    </r>
    <r>
      <rPr>
        <sz val="13"/>
        <rFont val="Times New Roman"/>
        <family val="1"/>
      </rPr>
      <t>do niniejszej uchwały</t>
    </r>
  </si>
  <si>
    <r>
      <t xml:space="preserve">6 .Załącznik nr 11 do uchwały budżetowej obejmujący  </t>
    </r>
    <r>
      <rPr>
        <i/>
        <sz val="13"/>
        <rFont val="Times New Roman"/>
        <family val="1"/>
      </rPr>
      <t>"Plan dotacji dla podmiotów  nie</t>
    </r>
  </si>
  <si>
    <t xml:space="preserve">Wykonanie awaryjnego oświetlenia ewakuacyjnego w Przedszkolu nr 6   w Koninie
</t>
  </si>
  <si>
    <t>Wykonanie bezpiecznego przejścia dla pieszych przez ul. Europejską w okolicach ul. Wierzbowej</t>
  </si>
  <si>
    <t>ZAŁĄCZNIK nr 2</t>
  </si>
  <si>
    <t xml:space="preserve">PLAN  DOTACJI DLA PODMIOTÓW NIE ZALICZANYCH DO SEKTORA </t>
  </si>
  <si>
    <t xml:space="preserve">FINANSÓW PUBLICZNYCH NA CELE PUBLICZNE ZWIĄZANE Z REALIZACJĄ </t>
  </si>
  <si>
    <t>ZADAŃ MIASTA  NA 2015 ROK</t>
  </si>
  <si>
    <t>Wyszczególnienie</t>
  </si>
  <si>
    <t xml:space="preserve">Określenie zadań </t>
  </si>
  <si>
    <t>Plan na 2015 rok</t>
  </si>
  <si>
    <t>Razem zadania gminy</t>
  </si>
  <si>
    <t xml:space="preserve">Dotacje podmiotowe </t>
  </si>
  <si>
    <t>dotacja dla niepublicznej szkoły podstawowej rozdz.80101</t>
  </si>
  <si>
    <t>dotacja dla niepublicznego przedszkola i punktów przedszkolnych rozdz. 80104</t>
  </si>
  <si>
    <t>dotacja dla niepublicznego gimnazjum  rozdz.80110</t>
  </si>
  <si>
    <t>dotacja dla niepublicznego przedszkola  rozdz. 80149</t>
  </si>
  <si>
    <t>Dotacje celowe</t>
  </si>
  <si>
    <t>wyposażenie szkół w podręczniki, materiały edukacyjne lub materiały ćwiczeniowe rozdz. 80101</t>
  </si>
  <si>
    <t>wyposażenie szkół w podręczniki, materiały edukacyjne lub materiały ćwiczeniowe rozdz. 80110</t>
  </si>
  <si>
    <t>Ochrona zdrowia</t>
  </si>
  <si>
    <t>prowadzenie Punktu Konsultacyjnego dla osób i rodzin dotkniętych problemem narkotykowym</t>
  </si>
  <si>
    <t>prowadzenie świetlic środowiskowych z dożywianiem</t>
  </si>
  <si>
    <t xml:space="preserve">realizacja programu zapobiegania i przeciwdziałania przemocy w rodzinie "Bezpieczeństwo w rodzinie" i "Dzieciństwo bez przemocy" </t>
  </si>
  <si>
    <t>realizacja programu "Szkolna Interwencja Profilaktyczna"</t>
  </si>
  <si>
    <t>organizacja półkolonii letnich i zimowych z programem profilaktycznym, z dożywianiem i zajęciami sportowymi dla dzieci z rodzin dysfunkcyjnych</t>
  </si>
  <si>
    <t>organizacja kolonii socjoterapeutycznych dla dzieci i młodzieży z rodzin dysfunkcyjnych</t>
  </si>
  <si>
    <t>prowadzenie środowiskowych ognisk wychowawczych</t>
  </si>
  <si>
    <t>prowadzenie świetlic socjoterapeutycznych</t>
  </si>
  <si>
    <t>realizacja programu pomocy żywnościowej dla rodzin dysfunkcyjnych</t>
  </si>
  <si>
    <t>olimpiada wiedzy nt. uzależnień</t>
  </si>
  <si>
    <t>świadczenie usług opiekuńczych w domu podopiecznego na terenie miasta Konina</t>
  </si>
  <si>
    <t>prowadzenie noclegowni i schroniska dla bezdomnych</t>
  </si>
  <si>
    <t>prowadzenie Ośrodka Rehabilitacyjno-Edukacyjno-Wychowawczego i Punktu Rehabilitacyjnego w Koninie</t>
  </si>
  <si>
    <t>realizacja zadania pn. "Klub wsparcia rodziny z dzieckiem z niepełnosprawnością"</t>
  </si>
  <si>
    <t xml:space="preserve">prowadzenie Środowiskowego Domu Samopomocy  dla Osób z Upośledzeniem Umysłowym </t>
  </si>
  <si>
    <t>dotacja celowa dla niepublicznego żłobka</t>
  </si>
  <si>
    <t>dotacja celowa dla 2 klubów dziecięcych</t>
  </si>
  <si>
    <t>dotacja celowa dla niepublicznego klubu dziecięcego</t>
  </si>
  <si>
    <t>Wspieranie realizacji zadań organizacji pozarządowych</t>
  </si>
  <si>
    <t>realizacja zadania pn.: "Ja też mam super wakacje"</t>
  </si>
  <si>
    <t>działalność wspomagająca rozwój wspólnot i społeczności lokalnych</t>
  </si>
  <si>
    <t xml:space="preserve">„PI  Wsparcie rozwoju narzędzi związanych z kontraktowaniem usług społecznych w Koninie” w ramach programu POKL (dotacja celowa)  </t>
  </si>
  <si>
    <t>PWP - Działalność na rzecz rozwoju gospodarczego wspierająca lokalny rynek pracy</t>
  </si>
  <si>
    <t>Gospodarka komunalna                         i ochrona środowiska</t>
  </si>
  <si>
    <t>prowadzenie schroniska dla zwierząt, realizacja Programu opieki nad zwierzętami bezdomnymi oraz zapobieganie bezdomności zwierząt na terenie miasta Konina</t>
  </si>
  <si>
    <t xml:space="preserve">usuwanie wyrobów zawierających azbest z nieruchomości położonych na terenie miasta Konina </t>
  </si>
  <si>
    <t>budowa przyłączy kanalizacyjnych i przyłączenie nieruchomości do miejskiej sieci kanalizacyjnej</t>
  </si>
  <si>
    <t>prace konserwatorsko-restauratorskie polichromii E.Niewiadomskiego - Parafia pw Św. Bartłomieja</t>
  </si>
  <si>
    <t>prace konserwatorsko-restauratorskie krucyfiksu w kruchcie - Parafia pw Św. Andrzeja Apostoła w Koninie</t>
  </si>
  <si>
    <t>organizacja imprez kulturalnych dla mieszkańców m. Konina</t>
  </si>
  <si>
    <t>organizacja koncertów z cyklu Muzyka w Ratuszu - Prezydent Zaprasza</t>
  </si>
  <si>
    <t xml:space="preserve">Kultura fizyczna  </t>
  </si>
  <si>
    <t>szkolenie uzdolnionych sportowo w wybranych dyscyplinach sportowych</t>
  </si>
  <si>
    <t>organizacja imprez sportowo-rekreacyjnych dla mieszkańców Konina</t>
  </si>
  <si>
    <t>organizacja imprez sportowych dla osób niepełnosprawnych</t>
  </si>
  <si>
    <t xml:space="preserve">Razem zadania powiatu </t>
  </si>
  <si>
    <t>dotacja dla niepublicznego liceum ogólnokształcącego rozdz. 80120</t>
  </si>
  <si>
    <t>dotacja dla publicznego liceum ogólnokształcącego rozdz. 80120</t>
  </si>
  <si>
    <t>dotacja dla niepublicznej szkoły zawodowej rozdz. 80130</t>
  </si>
  <si>
    <t>dotacja dla publicznego liceum ogólnokształcącego rozdz. 80150</t>
  </si>
  <si>
    <t>prowadzenie warsztatów terapii zajęciowej, rehabilitacja zawodowa i społeczna</t>
  </si>
  <si>
    <t xml:space="preserve">dotacja dla niepublicznego specjalnego ośrodka szkolno-wychowawczego rozdz. 85403 </t>
  </si>
  <si>
    <t>promocja turystyczna miasta Konina oraz udzielanie o nim informacji turystycznej</t>
  </si>
  <si>
    <t>organizacja imprez turystycznych dla mieszkańców Konina</t>
  </si>
  <si>
    <t>prowadzenie placówki opiekuńczo - wychowawczej typu rodzinnego -  Rodzinny Dom Dziecka</t>
  </si>
  <si>
    <t xml:space="preserve">na realizację  programów korekcyjno-edukacyjnych dla sprawców przemocy  w rodzinie 
</t>
  </si>
  <si>
    <t>działalność na rzecz rozwoju gospodarczego wspierającego lokalny rynek pracy</t>
  </si>
  <si>
    <t>OGÓŁEM</t>
  </si>
  <si>
    <t>z dnia 11 września  2015 roku</t>
  </si>
  <si>
    <t>z dnia 11 września 2015 roku</t>
  </si>
  <si>
    <t>4360</t>
  </si>
  <si>
    <t>823</t>
  </si>
  <si>
    <t>85395</t>
  </si>
  <si>
    <t>2910</t>
  </si>
  <si>
    <t>4560</t>
  </si>
  <si>
    <t>DRUK nr  171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</si>
</sst>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</numFmts>
  <fonts count="72">
    <font>
      <sz val="10"/>
      <name val="Arial"/>
      <family val="0"/>
    </font>
    <font>
      <sz val="8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E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b/>
      <i/>
      <sz val="11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2"/>
      <name val="Times New Roman"/>
      <family val="1"/>
    </font>
    <font>
      <sz val="9"/>
      <name val="Arial"/>
      <family val="0"/>
    </font>
    <font>
      <sz val="11"/>
      <name val="Times New Roman CE"/>
      <family val="1"/>
    </font>
    <font>
      <sz val="12"/>
      <name val="Arial"/>
      <family val="0"/>
    </font>
    <font>
      <i/>
      <sz val="16"/>
      <name val="Times New Roman"/>
      <family val="1"/>
    </font>
    <font>
      <sz val="14"/>
      <name val="Arial"/>
      <family val="0"/>
    </font>
    <font>
      <sz val="8"/>
      <name val="Times New Roman"/>
      <family val="1"/>
    </font>
    <font>
      <b/>
      <i/>
      <sz val="10"/>
      <name val="Times New Roman"/>
      <family val="1"/>
    </font>
    <font>
      <sz val="10"/>
      <color indexed="10"/>
      <name val="Arial"/>
      <family val="0"/>
    </font>
    <font>
      <b/>
      <i/>
      <sz val="16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9"/>
      <name val="Arial CE"/>
      <family val="0"/>
    </font>
    <font>
      <i/>
      <sz val="10"/>
      <name val="Arial"/>
      <family val="0"/>
    </font>
    <font>
      <b/>
      <sz val="10"/>
      <name val="Arial"/>
      <family val="0"/>
    </font>
    <font>
      <b/>
      <i/>
      <sz val="9"/>
      <name val="Times New Roman"/>
      <family val="1"/>
    </font>
    <font>
      <b/>
      <i/>
      <sz val="10"/>
      <color indexed="10"/>
      <name val="Arial"/>
      <family val="2"/>
    </font>
    <font>
      <b/>
      <sz val="9"/>
      <name val="Arial"/>
      <family val="2"/>
    </font>
    <font>
      <i/>
      <sz val="13"/>
      <name val="Times New Roman"/>
      <family val="1"/>
    </font>
    <font>
      <b/>
      <sz val="11"/>
      <color indexed="12"/>
      <name val="Times New Roman"/>
      <family val="1"/>
    </font>
    <font>
      <b/>
      <i/>
      <sz val="13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7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9" borderId="0" applyNumberFormat="0" applyBorder="0" applyAlignment="0" applyProtection="0"/>
    <xf numFmtId="0" fontId="52" fillId="7" borderId="1" applyNumberFormat="0" applyAlignment="0" applyProtection="0"/>
    <xf numFmtId="0" fontId="53" fillId="20" borderId="2" applyNumberFormat="0" applyAlignment="0" applyProtection="0"/>
    <xf numFmtId="0" fontId="5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1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1" fillId="20" borderId="1" applyNumberFormat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" borderId="0" applyNumberFormat="0" applyBorder="0" applyAlignment="0" applyProtection="0"/>
  </cellStyleXfs>
  <cellXfs count="530">
    <xf numFmtId="0" fontId="0" fillId="0" borderId="0" xfId="0" applyAlignment="1">
      <alignment/>
    </xf>
    <xf numFmtId="4" fontId="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 vertical="center"/>
    </xf>
    <xf numFmtId="0" fontId="9" fillId="0" borderId="0" xfId="53" applyFont="1" applyFill="1">
      <alignment/>
      <protection/>
    </xf>
    <xf numFmtId="0" fontId="9" fillId="0" borderId="0" xfId="53" applyFont="1" applyFill="1" applyAlignment="1">
      <alignment horizontal="center"/>
      <protection/>
    </xf>
    <xf numFmtId="4" fontId="2" fillId="0" borderId="0" xfId="53" applyNumberFormat="1" applyFont="1" applyFill="1">
      <alignment/>
      <protection/>
    </xf>
    <xf numFmtId="0" fontId="3" fillId="0" borderId="0" xfId="53" applyFont="1" applyFill="1">
      <alignment/>
      <protection/>
    </xf>
    <xf numFmtId="4" fontId="3" fillId="0" borderId="0" xfId="53" applyNumberFormat="1" applyFont="1" applyFill="1">
      <alignment/>
      <protection/>
    </xf>
    <xf numFmtId="0" fontId="9" fillId="0" borderId="10" xfId="52" applyFont="1" applyFill="1" applyBorder="1">
      <alignment/>
      <protection/>
    </xf>
    <xf numFmtId="0" fontId="9" fillId="0" borderId="11" xfId="52" applyFont="1" applyFill="1" applyBorder="1">
      <alignment/>
      <protection/>
    </xf>
    <xf numFmtId="0" fontId="9" fillId="0" borderId="0" xfId="52" applyFont="1" applyFill="1" applyBorder="1">
      <alignment/>
      <protection/>
    </xf>
    <xf numFmtId="0" fontId="9" fillId="0" borderId="12" xfId="52" applyFont="1" applyFill="1" applyBorder="1" applyAlignment="1">
      <alignment horizontal="center" vertical="top"/>
      <protection/>
    </xf>
    <xf numFmtId="0" fontId="10" fillId="0" borderId="13" xfId="52" applyFont="1" applyFill="1" applyBorder="1" applyAlignment="1">
      <alignment vertical="center" wrapText="1"/>
      <protection/>
    </xf>
    <xf numFmtId="0" fontId="9" fillId="0" borderId="0" xfId="52" applyFont="1" applyFill="1">
      <alignment/>
      <protection/>
    </xf>
    <xf numFmtId="4" fontId="2" fillId="0" borderId="0" xfId="52" applyNumberFormat="1" applyFont="1" applyFill="1">
      <alignment/>
      <protection/>
    </xf>
    <xf numFmtId="4" fontId="5" fillId="0" borderId="0" xfId="52" applyNumberFormat="1" applyFont="1" applyFill="1" applyBorder="1" applyAlignment="1">
      <alignment horizontal="right"/>
      <protection/>
    </xf>
    <xf numFmtId="0" fontId="15" fillId="0" borderId="0" xfId="52" applyFont="1" applyFill="1">
      <alignment/>
      <protection/>
    </xf>
    <xf numFmtId="4" fontId="11" fillId="0" borderId="0" xfId="52" applyNumberFormat="1" applyFont="1" applyFill="1" applyAlignment="1">
      <alignment vertical="center"/>
      <protection/>
    </xf>
    <xf numFmtId="4" fontId="11" fillId="0" borderId="0" xfId="52" applyNumberFormat="1" applyFont="1" applyFill="1">
      <alignment/>
      <protection/>
    </xf>
    <xf numFmtId="0" fontId="2" fillId="0" borderId="0" xfId="53" applyFont="1" applyFill="1">
      <alignment/>
      <protection/>
    </xf>
    <xf numFmtId="0" fontId="2" fillId="0" borderId="0" xfId="0" applyFont="1" applyFill="1" applyAlignment="1">
      <alignment/>
    </xf>
    <xf numFmtId="4" fontId="5" fillId="0" borderId="0" xfId="52" applyNumberFormat="1" applyFont="1" applyFill="1" applyAlignment="1">
      <alignment vertical="center"/>
      <protection/>
    </xf>
    <xf numFmtId="0" fontId="7" fillId="0" borderId="0" xfId="0" applyFont="1" applyFill="1" applyAlignment="1">
      <alignment/>
    </xf>
    <xf numFmtId="4" fontId="5" fillId="0" borderId="0" xfId="52" applyNumberFormat="1" applyFont="1" applyFill="1" applyBorder="1" applyAlignment="1">
      <alignment vertical="center"/>
      <protection/>
    </xf>
    <xf numFmtId="0" fontId="3" fillId="0" borderId="0" xfId="0" applyFont="1" applyFill="1" applyAlignment="1">
      <alignment/>
    </xf>
    <xf numFmtId="0" fontId="3" fillId="0" borderId="0" xfId="53" applyFont="1" applyFill="1" applyAlignment="1">
      <alignment horizontal="center"/>
      <protection/>
    </xf>
    <xf numFmtId="4" fontId="3" fillId="0" borderId="0" xfId="52" applyNumberFormat="1" applyFont="1" applyFill="1" applyAlignment="1">
      <alignment horizontal="center"/>
      <protection/>
    </xf>
    <xf numFmtId="4" fontId="5" fillId="0" borderId="11" xfId="52" applyNumberFormat="1" applyFont="1" applyFill="1" applyBorder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4" fontId="3" fillId="0" borderId="0" xfId="52" applyNumberFormat="1" applyFont="1" applyFill="1" applyBorder="1" applyAlignment="1">
      <alignment vertical="center"/>
      <protection/>
    </xf>
    <xf numFmtId="0" fontId="2" fillId="0" borderId="0" xfId="53" applyFont="1" applyFill="1" applyAlignment="1">
      <alignment vertical="center"/>
      <protection/>
    </xf>
    <xf numFmtId="0" fontId="9" fillId="0" borderId="0" xfId="53" applyFont="1" applyFill="1" applyAlignment="1">
      <alignment vertical="center"/>
      <protection/>
    </xf>
    <xf numFmtId="0" fontId="9" fillId="0" borderId="0" xfId="53" applyFont="1" applyFill="1" applyAlignment="1">
      <alignment horizontal="center" vertical="center"/>
      <protection/>
    </xf>
    <xf numFmtId="4" fontId="2" fillId="0" borderId="0" xfId="53" applyNumberFormat="1" applyFont="1" applyFill="1" applyAlignment="1">
      <alignment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9" fontId="2" fillId="0" borderId="0" xfId="53" applyNumberFormat="1" applyFont="1" applyFill="1">
      <alignment/>
      <protection/>
    </xf>
    <xf numFmtId="49" fontId="9" fillId="0" borderId="0" xfId="53" applyNumberFormat="1" applyFont="1" applyFill="1">
      <alignment/>
      <protection/>
    </xf>
    <xf numFmtId="49" fontId="9" fillId="0" borderId="0" xfId="53" applyNumberFormat="1" applyFont="1" applyFill="1" applyAlignment="1">
      <alignment horizontal="center"/>
      <protection/>
    </xf>
    <xf numFmtId="49" fontId="3" fillId="0" borderId="0" xfId="53" applyNumberFormat="1" applyFont="1" applyFill="1">
      <alignment/>
      <protection/>
    </xf>
    <xf numFmtId="49" fontId="9" fillId="0" borderId="0" xfId="0" applyNumberFormat="1" applyFont="1" applyFill="1" applyAlignment="1">
      <alignment/>
    </xf>
    <xf numFmtId="49" fontId="3" fillId="0" borderId="0" xfId="52" applyNumberFormat="1" applyFont="1" applyFill="1">
      <alignment/>
      <protection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9" fontId="25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49" fontId="4" fillId="0" borderId="0" xfId="55" applyNumberFormat="1" applyFont="1" applyFill="1">
      <alignment/>
      <protection/>
    </xf>
    <xf numFmtId="49" fontId="25" fillId="0" borderId="0" xfId="55" applyNumberFormat="1" applyFont="1" applyFill="1">
      <alignment/>
      <protection/>
    </xf>
    <xf numFmtId="49" fontId="25" fillId="0" borderId="0" xfId="55" applyNumberFormat="1" applyFont="1" applyFill="1" applyAlignment="1">
      <alignment horizontal="center"/>
      <protection/>
    </xf>
    <xf numFmtId="0" fontId="25" fillId="0" borderId="0" xfId="0" applyFont="1" applyFill="1" applyAlignment="1">
      <alignment horizontal="left"/>
    </xf>
    <xf numFmtId="0" fontId="25" fillId="0" borderId="0" xfId="53" applyFont="1" applyFill="1">
      <alignment/>
      <protection/>
    </xf>
    <xf numFmtId="4" fontId="2" fillId="0" borderId="0" xfId="0" applyNumberFormat="1" applyFont="1" applyFill="1" applyAlignment="1">
      <alignment/>
    </xf>
    <xf numFmtId="49" fontId="9" fillId="0" borderId="0" xfId="55" applyNumberFormat="1" applyFont="1" applyFill="1">
      <alignment/>
      <protection/>
    </xf>
    <xf numFmtId="49" fontId="9" fillId="0" borderId="0" xfId="55" applyNumberFormat="1" applyFont="1" applyFill="1" applyAlignment="1">
      <alignment horizontal="center"/>
      <protection/>
    </xf>
    <xf numFmtId="0" fontId="7" fillId="0" borderId="0" xfId="53" applyFont="1" applyFill="1">
      <alignment/>
      <protection/>
    </xf>
    <xf numFmtId="49" fontId="3" fillId="0" borderId="0" xfId="55" applyNumberFormat="1" applyFont="1" applyFill="1">
      <alignment/>
      <protection/>
    </xf>
    <xf numFmtId="49" fontId="7" fillId="0" borderId="0" xfId="55" applyNumberFormat="1" applyFont="1" applyFill="1">
      <alignment/>
      <protection/>
    </xf>
    <xf numFmtId="49" fontId="7" fillId="0" borderId="0" xfId="55" applyNumberFormat="1" applyFont="1" applyFill="1" applyAlignment="1">
      <alignment horizontal="center"/>
      <protection/>
    </xf>
    <xf numFmtId="49" fontId="9" fillId="0" borderId="14" xfId="52" applyNumberFormat="1" applyFont="1" applyFill="1" applyBorder="1">
      <alignment/>
      <protection/>
    </xf>
    <xf numFmtId="49" fontId="9" fillId="0" borderId="14" xfId="52" applyNumberFormat="1" applyFont="1" applyFill="1" applyBorder="1" applyAlignment="1">
      <alignment horizontal="center"/>
      <protection/>
    </xf>
    <xf numFmtId="49" fontId="9" fillId="0" borderId="15" xfId="52" applyNumberFormat="1" applyFont="1" applyFill="1" applyBorder="1">
      <alignment/>
      <protection/>
    </xf>
    <xf numFmtId="49" fontId="9" fillId="0" borderId="15" xfId="52" applyNumberFormat="1" applyFont="1" applyFill="1" applyBorder="1" applyAlignment="1">
      <alignment horizontal="center"/>
      <protection/>
    </xf>
    <xf numFmtId="49" fontId="9" fillId="0" borderId="12" xfId="52" applyNumberFormat="1" applyFont="1" applyFill="1" applyBorder="1" applyAlignment="1">
      <alignment horizontal="center" vertical="center"/>
      <protection/>
    </xf>
    <xf numFmtId="49" fontId="5" fillId="0" borderId="13" xfId="52" applyNumberFormat="1" applyFont="1" applyFill="1" applyBorder="1" applyAlignment="1">
      <alignment horizontal="center" vertical="center"/>
      <protection/>
    </xf>
    <xf numFmtId="49" fontId="5" fillId="0" borderId="14" xfId="52" applyNumberFormat="1" applyFont="1" applyFill="1" applyBorder="1" applyAlignment="1">
      <alignment horizontal="center" vertical="center"/>
      <protection/>
    </xf>
    <xf numFmtId="49" fontId="5" fillId="0" borderId="11" xfId="52" applyNumberFormat="1" applyFont="1" applyFill="1" applyBorder="1" applyAlignment="1">
      <alignment horizontal="center" vertical="center"/>
      <protection/>
    </xf>
    <xf numFmtId="49" fontId="3" fillId="0" borderId="11" xfId="52" applyNumberFormat="1" applyFont="1" applyFill="1" applyBorder="1" applyAlignment="1">
      <alignment horizontal="center" vertical="center"/>
      <protection/>
    </xf>
    <xf numFmtId="49" fontId="5" fillId="0" borderId="0" xfId="52" applyNumberFormat="1" applyFont="1" applyFill="1" applyBorder="1" applyAlignment="1">
      <alignment horizontal="left" vertical="center"/>
      <protection/>
    </xf>
    <xf numFmtId="49" fontId="5" fillId="0" borderId="0" xfId="52" applyNumberFormat="1" applyFont="1" applyFill="1" applyBorder="1" applyAlignment="1">
      <alignment horizontal="center" vertical="center"/>
      <protection/>
    </xf>
    <xf numFmtId="4" fontId="5" fillId="0" borderId="0" xfId="52" applyNumberFormat="1" applyFont="1" applyFill="1" applyBorder="1" applyAlignment="1">
      <alignment horizontal="right" vertical="center"/>
      <protection/>
    </xf>
    <xf numFmtId="4" fontId="5" fillId="0" borderId="16" xfId="52" applyNumberFormat="1" applyFont="1" applyFill="1" applyBorder="1" applyAlignment="1">
      <alignment horizontal="right" vertical="center"/>
      <protection/>
    </xf>
    <xf numFmtId="49" fontId="9" fillId="0" borderId="0" xfId="52" applyNumberFormat="1" applyFont="1" applyFill="1">
      <alignment/>
      <protection/>
    </xf>
    <xf numFmtId="49" fontId="9" fillId="0" borderId="0" xfId="52" applyNumberFormat="1" applyFont="1" applyFill="1" applyAlignment="1">
      <alignment horizontal="center"/>
      <protection/>
    </xf>
    <xf numFmtId="49" fontId="5" fillId="0" borderId="0" xfId="52" applyNumberFormat="1" applyFont="1" applyFill="1">
      <alignment/>
      <protection/>
    </xf>
    <xf numFmtId="49" fontId="12" fillId="0" borderId="0" xfId="52" applyNumberFormat="1" applyFont="1" applyFill="1" applyAlignment="1">
      <alignment horizontal="center"/>
      <protection/>
    </xf>
    <xf numFmtId="4" fontId="5" fillId="0" borderId="0" xfId="52" applyNumberFormat="1" applyFont="1" applyFill="1">
      <alignment/>
      <protection/>
    </xf>
    <xf numFmtId="49" fontId="7" fillId="0" borderId="0" xfId="52" applyNumberFormat="1" applyFont="1" applyFill="1">
      <alignment/>
      <protection/>
    </xf>
    <xf numFmtId="4" fontId="3" fillId="0" borderId="0" xfId="52" applyNumberFormat="1" applyFont="1" applyFill="1">
      <alignment/>
      <protection/>
    </xf>
    <xf numFmtId="49" fontId="6" fillId="0" borderId="0" xfId="0" applyNumberFormat="1" applyFont="1" applyFill="1" applyAlignment="1">
      <alignment horizontal="left"/>
    </xf>
    <xf numFmtId="49" fontId="6" fillId="0" borderId="0" xfId="53" applyNumberFormat="1" applyFont="1" applyFill="1">
      <alignment/>
      <protection/>
    </xf>
    <xf numFmtId="49" fontId="25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49" fontId="25" fillId="0" borderId="0" xfId="53" applyNumberFormat="1" applyFont="1" applyFill="1">
      <alignment/>
      <protection/>
    </xf>
    <xf numFmtId="49" fontId="16" fillId="0" borderId="0" xfId="52" applyNumberFormat="1" applyFont="1" applyFill="1">
      <alignment/>
      <protection/>
    </xf>
    <xf numFmtId="49" fontId="5" fillId="0" borderId="0" xfId="52" applyNumberFormat="1" applyFont="1" applyFill="1" applyBorder="1">
      <alignment/>
      <protection/>
    </xf>
    <xf numFmtId="49" fontId="5" fillId="0" borderId="0" xfId="52" applyNumberFormat="1" applyFont="1" applyFill="1" applyBorder="1" applyAlignment="1">
      <alignment horizontal="center"/>
      <protection/>
    </xf>
    <xf numFmtId="49" fontId="15" fillId="0" borderId="0" xfId="52" applyNumberFormat="1" applyFont="1" applyFill="1">
      <alignment/>
      <protection/>
    </xf>
    <xf numFmtId="49" fontId="15" fillId="0" borderId="0" xfId="52" applyNumberFormat="1" applyFont="1" applyFill="1" applyAlignment="1">
      <alignment horizontal="center"/>
      <protection/>
    </xf>
    <xf numFmtId="49" fontId="5" fillId="0" borderId="10" xfId="52" applyNumberFormat="1" applyFont="1" applyFill="1" applyBorder="1" applyAlignment="1">
      <alignment vertical="center"/>
      <protection/>
    </xf>
    <xf numFmtId="49" fontId="3" fillId="0" borderId="17" xfId="52" applyNumberFormat="1" applyFont="1" applyFill="1" applyBorder="1" applyAlignment="1">
      <alignment horizontal="center" vertical="center"/>
      <protection/>
    </xf>
    <xf numFmtId="49" fontId="19" fillId="0" borderId="11" xfId="52" applyNumberFormat="1" applyFont="1" applyFill="1" applyBorder="1" applyAlignment="1">
      <alignment horizontal="center" vertical="center"/>
      <protection/>
    </xf>
    <xf numFmtId="49" fontId="5" fillId="0" borderId="0" xfId="52" applyNumberFormat="1" applyFont="1" applyFill="1" applyBorder="1" applyAlignment="1">
      <alignment vertical="center"/>
      <protection/>
    </xf>
    <xf numFmtId="49" fontId="3" fillId="0" borderId="0" xfId="52" applyNumberFormat="1" applyFont="1" applyFill="1" applyBorder="1" applyAlignment="1">
      <alignment horizontal="center" vertical="center"/>
      <protection/>
    </xf>
    <xf numFmtId="49" fontId="19" fillId="0" borderId="0" xfId="52" applyNumberFormat="1" applyFont="1" applyFill="1" applyBorder="1" applyAlignment="1">
      <alignment horizontal="center" vertical="center"/>
      <protection/>
    </xf>
    <xf numFmtId="49" fontId="3" fillId="0" borderId="0" xfId="55" applyNumberFormat="1" applyFont="1" applyFill="1" applyAlignment="1">
      <alignment horizontal="center"/>
      <protection/>
    </xf>
    <xf numFmtId="0" fontId="3" fillId="0" borderId="0" xfId="55" applyFont="1" applyFill="1">
      <alignment/>
      <protection/>
    </xf>
    <xf numFmtId="4" fontId="3" fillId="0" borderId="0" xfId="55" applyNumberFormat="1" applyFont="1" applyFill="1">
      <alignment/>
      <protection/>
    </xf>
    <xf numFmtId="49" fontId="15" fillId="0" borderId="0" xfId="55" applyNumberFormat="1" applyFont="1" applyFill="1">
      <alignment/>
      <protection/>
    </xf>
    <xf numFmtId="49" fontId="15" fillId="0" borderId="0" xfId="55" applyNumberFormat="1" applyFont="1" applyFill="1" applyAlignment="1">
      <alignment horizontal="center"/>
      <protection/>
    </xf>
    <xf numFmtId="0" fontId="15" fillId="0" borderId="0" xfId="55" applyFont="1" applyFill="1">
      <alignment/>
      <protection/>
    </xf>
    <xf numFmtId="4" fontId="15" fillId="0" borderId="0" xfId="55" applyNumberFormat="1" applyFont="1" applyFill="1">
      <alignment/>
      <protection/>
    </xf>
    <xf numFmtId="0" fontId="9" fillId="0" borderId="0" xfId="55" applyFont="1" applyFill="1">
      <alignment/>
      <protection/>
    </xf>
    <xf numFmtId="0" fontId="5" fillId="0" borderId="0" xfId="55" applyFont="1" applyFill="1">
      <alignment/>
      <protection/>
    </xf>
    <xf numFmtId="0" fontId="4" fillId="0" borderId="0" xfId="55" applyFont="1" applyFill="1">
      <alignment/>
      <protection/>
    </xf>
    <xf numFmtId="0" fontId="23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13" fillId="0" borderId="0" xfId="53" applyFont="1" applyFill="1" applyAlignment="1">
      <alignment vertical="center"/>
      <protection/>
    </xf>
    <xf numFmtId="4" fontId="5" fillId="0" borderId="16" xfId="52" applyNumberFormat="1" applyFont="1" applyFill="1" applyBorder="1" applyAlignment="1">
      <alignment horizontal="right" vertical="center" wrapText="1"/>
      <protection/>
    </xf>
    <xf numFmtId="0" fontId="28" fillId="0" borderId="0" xfId="0" applyFont="1" applyFill="1" applyAlignment="1">
      <alignment horizontal="center" vertical="center"/>
    </xf>
    <xf numFmtId="4" fontId="30" fillId="0" borderId="0" xfId="0" applyNumberFormat="1" applyFont="1" applyAlignment="1">
      <alignment/>
    </xf>
    <xf numFmtId="0" fontId="24" fillId="0" borderId="0" xfId="53" applyFont="1" applyFill="1" applyAlignment="1">
      <alignment vertical="center"/>
      <protection/>
    </xf>
    <xf numFmtId="0" fontId="0" fillId="0" borderId="0" xfId="0" applyFill="1" applyBorder="1" applyAlignment="1">
      <alignment/>
    </xf>
    <xf numFmtId="0" fontId="12" fillId="0" borderId="0" xfId="0" applyFont="1" applyFill="1" applyAlignment="1">
      <alignment vertical="center"/>
    </xf>
    <xf numFmtId="4" fontId="32" fillId="0" borderId="0" xfId="0" applyNumberFormat="1" applyFont="1" applyAlignment="1">
      <alignment/>
    </xf>
    <xf numFmtId="0" fontId="33" fillId="0" borderId="0" xfId="0" applyFont="1" applyFill="1" applyAlignment="1">
      <alignment/>
    </xf>
    <xf numFmtId="4" fontId="0" fillId="0" borderId="0" xfId="0" applyNumberForma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1" fontId="19" fillId="0" borderId="0" xfId="52" applyNumberFormat="1" applyFont="1" applyFill="1" applyBorder="1" applyAlignment="1">
      <alignment horizontal="center" vertical="center"/>
      <protection/>
    </xf>
    <xf numFmtId="4" fontId="20" fillId="0" borderId="0" xfId="52" applyNumberFormat="1" applyFont="1" applyFill="1" applyBorder="1" applyAlignment="1">
      <alignment vertical="center"/>
      <protection/>
    </xf>
    <xf numFmtId="0" fontId="29" fillId="0" borderId="0" xfId="52" applyFont="1" applyFill="1" applyAlignment="1">
      <alignment horizontal="left"/>
      <protection/>
    </xf>
    <xf numFmtId="0" fontId="29" fillId="0" borderId="0" xfId="57" applyFont="1" applyFill="1" applyAlignment="1">
      <alignment horizontal="left"/>
      <protection/>
    </xf>
    <xf numFmtId="0" fontId="7" fillId="0" borderId="0" xfId="57" applyFont="1" applyFill="1" applyAlignment="1">
      <alignment horizontal="left"/>
      <protection/>
    </xf>
    <xf numFmtId="49" fontId="3" fillId="0" borderId="0" xfId="53" applyNumberFormat="1" applyFont="1" applyFill="1" applyAlignment="1">
      <alignment horizontal="center"/>
      <protection/>
    </xf>
    <xf numFmtId="0" fontId="3" fillId="0" borderId="0" xfId="52" applyFont="1" applyFill="1" applyAlignment="1">
      <alignment vertical="center"/>
      <protection/>
    </xf>
    <xf numFmtId="0" fontId="13" fillId="0" borderId="0" xfId="52" applyFont="1" applyFill="1" applyAlignment="1">
      <alignment vertical="center"/>
      <protection/>
    </xf>
    <xf numFmtId="4" fontId="5" fillId="0" borderId="12" xfId="52" applyNumberFormat="1" applyFont="1" applyFill="1" applyBorder="1" applyAlignment="1">
      <alignment horizontal="right" vertical="center"/>
      <protection/>
    </xf>
    <xf numFmtId="0" fontId="23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" fontId="15" fillId="0" borderId="0" xfId="0" applyNumberFormat="1" applyFont="1" applyFill="1" applyAlignment="1">
      <alignment/>
    </xf>
    <xf numFmtId="0" fontId="23" fillId="0" borderId="0" xfId="0" applyFont="1" applyFill="1" applyAlignment="1">
      <alignment vertical="center"/>
    </xf>
    <xf numFmtId="0" fontId="3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wrapText="1"/>
    </xf>
    <xf numFmtId="4" fontId="23" fillId="0" borderId="0" xfId="0" applyNumberFormat="1" applyFont="1" applyFill="1" applyAlignment="1">
      <alignment wrapText="1"/>
    </xf>
    <xf numFmtId="0" fontId="14" fillId="0" borderId="0" xfId="0" applyFont="1" applyFill="1" applyAlignment="1">
      <alignment horizontal="left"/>
    </xf>
    <xf numFmtId="1" fontId="33" fillId="0" borderId="0" xfId="0" applyNumberFormat="1" applyFont="1" applyFill="1" applyAlignment="1">
      <alignment horizontal="center"/>
    </xf>
    <xf numFmtId="1" fontId="23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left" wrapText="1"/>
    </xf>
    <xf numFmtId="0" fontId="23" fillId="0" borderId="14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1" fontId="9" fillId="0" borderId="18" xfId="0" applyNumberFormat="1" applyFont="1" applyFill="1" applyBorder="1" applyAlignment="1">
      <alignment horizontal="center" vertical="center" wrapText="1"/>
    </xf>
    <xf numFmtId="1" fontId="23" fillId="0" borderId="18" xfId="0" applyNumberFormat="1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left" vertical="center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1" fontId="12" fillId="0" borderId="19" xfId="0" applyNumberFormat="1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right" vertical="center" wrapText="1"/>
    </xf>
    <xf numFmtId="0" fontId="23" fillId="0" borderId="20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1" fontId="9" fillId="0" borderId="21" xfId="0" applyNumberFormat="1" applyFont="1" applyFill="1" applyBorder="1" applyAlignment="1">
      <alignment horizontal="center" vertical="center" wrapText="1"/>
    </xf>
    <xf numFmtId="1" fontId="23" fillId="0" borderId="21" xfId="0" applyNumberFormat="1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vertical="center" wrapText="1"/>
    </xf>
    <xf numFmtId="0" fontId="39" fillId="0" borderId="0" xfId="0" applyFont="1" applyFill="1" applyAlignment="1">
      <alignment/>
    </xf>
    <xf numFmtId="0" fontId="39" fillId="0" borderId="0" xfId="0" applyFont="1" applyFill="1" applyBorder="1" applyAlignment="1">
      <alignment/>
    </xf>
    <xf numFmtId="0" fontId="11" fillId="0" borderId="21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0" fontId="38" fillId="0" borderId="2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vertical="center"/>
    </xf>
    <xf numFmtId="4" fontId="38" fillId="0" borderId="21" xfId="0" applyNumberFormat="1" applyFont="1" applyFill="1" applyBorder="1" applyAlignment="1">
      <alignment vertical="center"/>
    </xf>
    <xf numFmtId="4" fontId="38" fillId="0" borderId="12" xfId="0" applyNumberFormat="1" applyFont="1" applyFill="1" applyBorder="1" applyAlignment="1">
      <alignment vertical="center"/>
    </xf>
    <xf numFmtId="4" fontId="39" fillId="0" borderId="0" xfId="0" applyNumberFormat="1" applyFont="1" applyFill="1" applyAlignment="1">
      <alignment/>
    </xf>
    <xf numFmtId="4" fontId="39" fillId="0" borderId="0" xfId="0" applyNumberFormat="1" applyFont="1" applyFill="1" applyBorder="1" applyAlignment="1">
      <alignment/>
    </xf>
    <xf numFmtId="0" fontId="23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vertical="center"/>
    </xf>
    <xf numFmtId="4" fontId="38" fillId="0" borderId="10" xfId="0" applyNumberFormat="1" applyFont="1" applyFill="1" applyBorder="1" applyAlignment="1">
      <alignment vertical="center"/>
    </xf>
    <xf numFmtId="4" fontId="38" fillId="0" borderId="13" xfId="0" applyNumberFormat="1" applyFont="1" applyFill="1" applyBorder="1" applyAlignment="1">
      <alignment vertical="center"/>
    </xf>
    <xf numFmtId="4" fontId="40" fillId="0" borderId="0" xfId="0" applyNumberFormat="1" applyFont="1" applyFill="1" applyAlignment="1">
      <alignment/>
    </xf>
    <xf numFmtId="4" fontId="40" fillId="0" borderId="0" xfId="0" applyNumberFormat="1" applyFont="1" applyFill="1" applyBorder="1" applyAlignment="1">
      <alignment/>
    </xf>
    <xf numFmtId="0" fontId="21" fillId="0" borderId="20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vertical="center" wrapText="1"/>
    </xf>
    <xf numFmtId="4" fontId="37" fillId="0" borderId="10" xfId="0" applyNumberFormat="1" applyFont="1" applyFill="1" applyBorder="1" applyAlignment="1">
      <alignment vertical="center" wrapText="1"/>
    </xf>
    <xf numFmtId="4" fontId="37" fillId="0" borderId="13" xfId="0" applyNumberFormat="1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 wrapText="1"/>
    </xf>
    <xf numFmtId="4" fontId="23" fillId="0" borderId="10" xfId="0" applyNumberFormat="1" applyFont="1" applyFill="1" applyBorder="1" applyAlignment="1">
      <alignment vertical="center"/>
    </xf>
    <xf numFmtId="4" fontId="23" fillId="0" borderId="13" xfId="0" applyNumberFormat="1" applyFont="1" applyFill="1" applyBorder="1" applyAlignment="1">
      <alignment vertical="center"/>
    </xf>
    <xf numFmtId="0" fontId="41" fillId="0" borderId="0" xfId="0" applyFont="1" applyFill="1" applyAlignment="1">
      <alignment/>
    </xf>
    <xf numFmtId="4" fontId="41" fillId="0" borderId="0" xfId="0" applyNumberFormat="1" applyFont="1" applyFill="1" applyAlignment="1">
      <alignment/>
    </xf>
    <xf numFmtId="0" fontId="41" fillId="0" borderId="0" xfId="0" applyFont="1" applyFill="1" applyBorder="1" applyAlignment="1">
      <alignment/>
    </xf>
    <xf numFmtId="0" fontId="38" fillId="0" borderId="12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vertical="center" wrapText="1"/>
    </xf>
    <xf numFmtId="4" fontId="38" fillId="0" borderId="10" xfId="0" applyNumberFormat="1" applyFont="1" applyFill="1" applyBorder="1" applyAlignment="1">
      <alignment vertical="center" wrapText="1"/>
    </xf>
    <xf numFmtId="4" fontId="38" fillId="0" borderId="13" xfId="0" applyNumberFormat="1" applyFont="1" applyFill="1" applyBorder="1" applyAlignment="1">
      <alignment vertical="center" wrapText="1"/>
    </xf>
    <xf numFmtId="0" fontId="21" fillId="0" borderId="14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vertical="center" wrapText="1"/>
    </xf>
    <xf numFmtId="4" fontId="23" fillId="0" borderId="13" xfId="0" applyNumberFormat="1" applyFont="1" applyFill="1" applyBorder="1" applyAlignment="1">
      <alignment vertical="center" wrapText="1"/>
    </xf>
    <xf numFmtId="0" fontId="21" fillId="0" borderId="15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vertical="center" wrapText="1"/>
    </xf>
    <xf numFmtId="0" fontId="38" fillId="0" borderId="13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vertical="center" wrapText="1"/>
    </xf>
    <xf numFmtId="4" fontId="38" fillId="0" borderId="21" xfId="0" applyNumberFormat="1" applyFont="1" applyFill="1" applyBorder="1" applyAlignment="1">
      <alignment vertical="center" wrapText="1"/>
    </xf>
    <xf numFmtId="4" fontId="38" fillId="0" borderId="12" xfId="0" applyNumberFormat="1" applyFont="1" applyFill="1" applyBorder="1" applyAlignment="1">
      <alignment vertical="center" wrapText="1"/>
    </xf>
    <xf numFmtId="0" fontId="21" fillId="0" borderId="18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vertical="center" wrapText="1"/>
    </xf>
    <xf numFmtId="4" fontId="37" fillId="0" borderId="21" xfId="0" applyNumberFormat="1" applyFont="1" applyFill="1" applyBorder="1" applyAlignment="1">
      <alignment vertical="center" wrapText="1"/>
    </xf>
    <xf numFmtId="4" fontId="37" fillId="0" borderId="12" xfId="0" applyNumberFormat="1" applyFont="1" applyFill="1" applyBorder="1" applyAlignment="1">
      <alignment vertical="center" wrapText="1"/>
    </xf>
    <xf numFmtId="0" fontId="21" fillId="0" borderId="19" xfId="0" applyFont="1" applyFill="1" applyBorder="1" applyAlignment="1">
      <alignment horizontal="center" vertical="center"/>
    </xf>
    <xf numFmtId="0" fontId="23" fillId="0" borderId="13" xfId="52" applyFont="1" applyFill="1" applyBorder="1" applyAlignment="1">
      <alignment vertical="center" wrapText="1"/>
      <protection/>
    </xf>
    <xf numFmtId="4" fontId="23" fillId="0" borderId="17" xfId="0" applyNumberFormat="1" applyFont="1" applyFill="1" applyBorder="1" applyAlignment="1">
      <alignment vertical="center" wrapText="1"/>
    </xf>
    <xf numFmtId="0" fontId="38" fillId="0" borderId="22" xfId="0" applyFont="1" applyFill="1" applyBorder="1" applyAlignment="1">
      <alignment vertical="center" wrapText="1"/>
    </xf>
    <xf numFmtId="0" fontId="34" fillId="0" borderId="15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vertical="center" wrapText="1"/>
    </xf>
    <xf numFmtId="4" fontId="23" fillId="0" borderId="21" xfId="0" applyNumberFormat="1" applyFont="1" applyFill="1" applyBorder="1" applyAlignment="1">
      <alignment vertical="center" wrapText="1"/>
    </xf>
    <xf numFmtId="4" fontId="23" fillId="0" borderId="12" xfId="0" applyNumberFormat="1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vertical="center" wrapText="1"/>
    </xf>
    <xf numFmtId="0" fontId="38" fillId="0" borderId="21" xfId="0" applyFont="1" applyFill="1" applyBorder="1" applyAlignment="1">
      <alignment vertical="center" wrapText="1"/>
    </xf>
    <xf numFmtId="0" fontId="23" fillId="0" borderId="2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3" fillId="0" borderId="18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23" fillId="0" borderId="14" xfId="52" applyFont="1" applyFill="1" applyBorder="1" applyAlignment="1">
      <alignment vertical="center" wrapText="1"/>
      <protection/>
    </xf>
    <xf numFmtId="4" fontId="23" fillId="0" borderId="10" xfId="52" applyNumberFormat="1" applyFont="1" applyFill="1" applyBorder="1" applyAlignment="1">
      <alignment vertical="center"/>
      <protection/>
    </xf>
    <xf numFmtId="4" fontId="23" fillId="0" borderId="13" xfId="52" applyNumberFormat="1" applyFont="1" applyFill="1" applyBorder="1" applyAlignment="1">
      <alignment vertical="center"/>
      <protection/>
    </xf>
    <xf numFmtId="0" fontId="12" fillId="0" borderId="12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4" fontId="37" fillId="0" borderId="10" xfId="52" applyNumberFormat="1" applyFont="1" applyFill="1" applyBorder="1" applyAlignment="1">
      <alignment vertical="center"/>
      <protection/>
    </xf>
    <xf numFmtId="4" fontId="37" fillId="0" borderId="13" xfId="52" applyNumberFormat="1" applyFont="1" applyFill="1" applyBorder="1" applyAlignment="1">
      <alignment vertical="center"/>
      <protection/>
    </xf>
    <xf numFmtId="0" fontId="42" fillId="0" borderId="0" xfId="0" applyFont="1" applyFill="1" applyAlignment="1">
      <alignment/>
    </xf>
    <xf numFmtId="0" fontId="42" fillId="0" borderId="0" xfId="0" applyFont="1" applyFill="1" applyBorder="1" applyAlignment="1">
      <alignment/>
    </xf>
    <xf numFmtId="0" fontId="33" fillId="0" borderId="21" xfId="0" applyFont="1" applyFill="1" applyBorder="1" applyAlignment="1">
      <alignment vertical="center" wrapText="1"/>
    </xf>
    <xf numFmtId="4" fontId="28" fillId="0" borderId="10" xfId="0" applyNumberFormat="1" applyFont="1" applyFill="1" applyBorder="1" applyAlignment="1">
      <alignment vertical="center" wrapText="1"/>
    </xf>
    <xf numFmtId="0" fontId="23" fillId="0" borderId="10" xfId="52" applyFont="1" applyFill="1" applyBorder="1" applyAlignment="1">
      <alignment vertical="center" wrapText="1"/>
      <protection/>
    </xf>
    <xf numFmtId="0" fontId="9" fillId="0" borderId="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/>
    </xf>
    <xf numFmtId="0" fontId="23" fillId="0" borderId="18" xfId="0" applyFont="1" applyFill="1" applyBorder="1" applyAlignment="1">
      <alignment vertical="center" wrapText="1"/>
    </xf>
    <xf numFmtId="4" fontId="0" fillId="0" borderId="0" xfId="0" applyNumberFormat="1" applyFill="1" applyAlignment="1">
      <alignment/>
    </xf>
    <xf numFmtId="0" fontId="23" fillId="0" borderId="21" xfId="52" applyFont="1" applyFill="1" applyBorder="1" applyAlignment="1">
      <alignment vertical="center" wrapText="1"/>
      <protection/>
    </xf>
    <xf numFmtId="0" fontId="12" fillId="0" borderId="13" xfId="0" applyFont="1" applyFill="1" applyBorder="1" applyAlignment="1">
      <alignment vertical="center"/>
    </xf>
    <xf numFmtId="0" fontId="38" fillId="0" borderId="10" xfId="52" applyFont="1" applyFill="1" applyBorder="1" applyAlignment="1">
      <alignment vertical="center" wrapText="1"/>
      <protection/>
    </xf>
    <xf numFmtId="4" fontId="38" fillId="0" borderId="10" xfId="52" applyNumberFormat="1" applyFont="1" applyFill="1" applyBorder="1" applyAlignment="1">
      <alignment vertical="center" wrapText="1"/>
      <protection/>
    </xf>
    <xf numFmtId="0" fontId="43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0" fontId="37" fillId="0" borderId="1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0" fontId="37" fillId="0" borderId="21" xfId="0" applyFont="1" applyFill="1" applyBorder="1" applyAlignment="1">
      <alignment horizontal="center" vertical="center"/>
    </xf>
    <xf numFmtId="0" fontId="37" fillId="0" borderId="10" xfId="52" applyFont="1" applyFill="1" applyBorder="1" applyAlignment="1">
      <alignment vertical="center" wrapText="1"/>
      <protection/>
    </xf>
    <xf numFmtId="4" fontId="37" fillId="0" borderId="10" xfId="52" applyNumberFormat="1" applyFont="1" applyFill="1" applyBorder="1" applyAlignment="1">
      <alignment vertical="center" wrapText="1"/>
      <protection/>
    </xf>
    <xf numFmtId="4" fontId="37" fillId="0" borderId="13" xfId="52" applyNumberFormat="1" applyFont="1" applyFill="1" applyBorder="1" applyAlignment="1">
      <alignment vertical="center" wrapText="1"/>
      <protection/>
    </xf>
    <xf numFmtId="0" fontId="9" fillId="0" borderId="0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37" fillId="0" borderId="13" xfId="52" applyFont="1" applyFill="1" applyBorder="1" applyAlignment="1">
      <alignment vertical="center" wrapText="1"/>
      <protection/>
    </xf>
    <xf numFmtId="0" fontId="12" fillId="0" borderId="13" xfId="0" applyFont="1" applyFill="1" applyBorder="1" applyAlignment="1">
      <alignment vertical="center" wrapText="1"/>
    </xf>
    <xf numFmtId="4" fontId="38" fillId="0" borderId="10" xfId="52" applyNumberFormat="1" applyFont="1" applyFill="1" applyBorder="1" applyAlignment="1">
      <alignment vertical="center"/>
      <protection/>
    </xf>
    <xf numFmtId="0" fontId="12" fillId="0" borderId="19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44" fillId="0" borderId="13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4" fontId="44" fillId="0" borderId="13" xfId="0" applyNumberFormat="1" applyFont="1" applyFill="1" applyBorder="1" applyAlignment="1">
      <alignment vertical="center" wrapText="1"/>
    </xf>
    <xf numFmtId="4" fontId="45" fillId="0" borderId="0" xfId="0" applyNumberFormat="1" applyFont="1" applyFill="1" applyBorder="1" applyAlignment="1">
      <alignment/>
    </xf>
    <xf numFmtId="49" fontId="23" fillId="0" borderId="11" xfId="52" applyNumberFormat="1" applyFont="1" applyFill="1" applyBorder="1" applyAlignment="1">
      <alignment horizontal="left" vertical="center" wrapText="1"/>
      <protection/>
    </xf>
    <xf numFmtId="0" fontId="9" fillId="0" borderId="19" xfId="0" applyFont="1" applyFill="1" applyBorder="1" applyAlignment="1">
      <alignment horizontal="center" vertical="center"/>
    </xf>
    <xf numFmtId="4" fontId="23" fillId="0" borderId="0" xfId="0" applyNumberFormat="1" applyFont="1" applyFill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3" fillId="0" borderId="0" xfId="0" applyFont="1" applyFill="1" applyAlignment="1">
      <alignment vertical="center" wrapText="1"/>
    </xf>
    <xf numFmtId="0" fontId="23" fillId="0" borderId="0" xfId="52" applyFont="1" applyFill="1" applyBorder="1" applyAlignment="1">
      <alignment vertical="center" wrapText="1"/>
      <protection/>
    </xf>
    <xf numFmtId="0" fontId="12" fillId="0" borderId="10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13" xfId="52" applyFont="1" applyFill="1" applyBorder="1" applyAlignment="1">
      <alignment vertical="center" wrapText="1"/>
      <protection/>
    </xf>
    <xf numFmtId="4" fontId="38" fillId="0" borderId="13" xfId="52" applyNumberFormat="1" applyFont="1" applyFill="1" applyBorder="1" applyAlignment="1">
      <alignment vertical="center" wrapText="1"/>
      <protection/>
    </xf>
    <xf numFmtId="0" fontId="43" fillId="0" borderId="0" xfId="0" applyFont="1" applyFill="1" applyAlignment="1">
      <alignment vertical="center"/>
    </xf>
    <xf numFmtId="4" fontId="43" fillId="0" borderId="0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37" fillId="0" borderId="22" xfId="0" applyFont="1" applyFill="1" applyBorder="1" applyAlignment="1">
      <alignment horizontal="center" vertical="center"/>
    </xf>
    <xf numFmtId="0" fontId="42" fillId="0" borderId="0" xfId="0" applyFont="1" applyFill="1" applyAlignment="1">
      <alignment vertical="center"/>
    </xf>
    <xf numFmtId="4" fontId="42" fillId="0" borderId="0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23" fillId="0" borderId="22" xfId="0" applyFont="1" applyFill="1" applyBorder="1" applyAlignment="1">
      <alignment horizontal="center" vertical="center"/>
    </xf>
    <xf numFmtId="4" fontId="23" fillId="0" borderId="10" xfId="52" applyNumberFormat="1" applyFont="1" applyFill="1" applyBorder="1" applyAlignment="1">
      <alignment vertical="center" wrapText="1"/>
      <protection/>
    </xf>
    <xf numFmtId="4" fontId="23" fillId="0" borderId="13" xfId="52" applyNumberFormat="1" applyFont="1" applyFill="1" applyBorder="1" applyAlignment="1">
      <alignment vertical="center" wrapText="1"/>
      <protection/>
    </xf>
    <xf numFmtId="0" fontId="0" fillId="0" borderId="0" xfId="0" applyFont="1" applyFill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38" fillId="0" borderId="17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vertical="center"/>
    </xf>
    <xf numFmtId="4" fontId="38" fillId="0" borderId="17" xfId="0" applyNumberFormat="1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4" fontId="28" fillId="0" borderId="0" xfId="0" applyNumberFormat="1" applyFont="1" applyFill="1" applyAlignment="1">
      <alignment/>
    </xf>
    <xf numFmtId="4" fontId="35" fillId="0" borderId="0" xfId="0" applyNumberFormat="1" applyFont="1" applyFill="1" applyBorder="1" applyAlignment="1">
      <alignment/>
    </xf>
    <xf numFmtId="4" fontId="46" fillId="0" borderId="0" xfId="0" applyNumberFormat="1" applyFont="1" applyFill="1" applyAlignment="1">
      <alignment/>
    </xf>
    <xf numFmtId="0" fontId="23" fillId="0" borderId="19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vertical="center"/>
    </xf>
    <xf numFmtId="0" fontId="37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4" fontId="5" fillId="0" borderId="12" xfId="52" applyNumberFormat="1" applyFont="1" applyFill="1" applyBorder="1" applyAlignment="1">
      <alignment horizontal="center" vertical="center"/>
      <protection/>
    </xf>
    <xf numFmtId="4" fontId="5" fillId="0" borderId="12" xfId="52" applyNumberFormat="1" applyFont="1" applyFill="1" applyBorder="1" applyAlignment="1">
      <alignment vertical="center" wrapText="1"/>
      <protection/>
    </xf>
    <xf numFmtId="4" fontId="0" fillId="0" borderId="0" xfId="0" applyNumberFormat="1" applyFill="1" applyAlignment="1">
      <alignment vertical="center"/>
    </xf>
    <xf numFmtId="4" fontId="0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4" fontId="32" fillId="0" borderId="0" xfId="0" applyNumberFormat="1" applyFont="1" applyFill="1" applyAlignment="1">
      <alignment/>
    </xf>
    <xf numFmtId="0" fontId="23" fillId="0" borderId="18" xfId="0" applyFont="1" applyFill="1" applyBorder="1" applyAlignment="1">
      <alignment wrapText="1"/>
    </xf>
    <xf numFmtId="49" fontId="3" fillId="0" borderId="13" xfId="52" applyNumberFormat="1" applyFont="1" applyFill="1" applyBorder="1" applyAlignment="1">
      <alignment horizontal="center" vertical="center"/>
      <protection/>
    </xf>
    <xf numFmtId="0" fontId="21" fillId="0" borderId="0" xfId="52" applyFont="1" applyFill="1">
      <alignment/>
      <protection/>
    </xf>
    <xf numFmtId="4" fontId="3" fillId="0" borderId="0" xfId="52" applyNumberFormat="1" applyFont="1" applyFill="1" applyAlignment="1">
      <alignment vertical="center"/>
      <protection/>
    </xf>
    <xf numFmtId="49" fontId="47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" fontId="9" fillId="0" borderId="0" xfId="52" applyNumberFormat="1" applyFont="1" applyFill="1">
      <alignment/>
      <protection/>
    </xf>
    <xf numFmtId="4" fontId="31" fillId="0" borderId="0" xfId="53" applyNumberFormat="1" applyFont="1" applyFill="1" applyAlignment="1">
      <alignment horizontal="left" vertical="center"/>
      <protection/>
    </xf>
    <xf numFmtId="49" fontId="3" fillId="0" borderId="0" xfId="56" applyNumberFormat="1" applyFont="1" applyFill="1">
      <alignment/>
      <protection/>
    </xf>
    <xf numFmtId="49" fontId="22" fillId="0" borderId="0" xfId="56" applyNumberFormat="1" applyFont="1" applyFill="1">
      <alignment/>
      <protection/>
    </xf>
    <xf numFmtId="49" fontId="7" fillId="0" borderId="0" xfId="56" applyNumberFormat="1" applyFont="1" applyFill="1" applyAlignment="1">
      <alignment horizontal="center"/>
      <protection/>
    </xf>
    <xf numFmtId="4" fontId="7" fillId="0" borderId="0" xfId="56" applyNumberFormat="1" applyFont="1" applyFill="1" applyAlignment="1">
      <alignment horizontal="right"/>
      <protection/>
    </xf>
    <xf numFmtId="49" fontId="49" fillId="0" borderId="0" xfId="52" applyNumberFormat="1" applyFont="1" applyFill="1">
      <alignment/>
      <protection/>
    </xf>
    <xf numFmtId="49" fontId="7" fillId="0" borderId="0" xfId="56" applyNumberFormat="1" applyFont="1" applyFill="1">
      <alignment/>
      <protection/>
    </xf>
    <xf numFmtId="49" fontId="4" fillId="0" borderId="0" xfId="52" applyNumberFormat="1" applyFont="1" applyFill="1">
      <alignment/>
      <protection/>
    </xf>
    <xf numFmtId="49" fontId="13" fillId="0" borderId="0" xfId="56" applyNumberFormat="1" applyFont="1" applyFill="1" applyAlignment="1">
      <alignment horizontal="center"/>
      <protection/>
    </xf>
    <xf numFmtId="4" fontId="13" fillId="0" borderId="0" xfId="52" applyNumberFormat="1" applyFont="1" applyFill="1" applyAlignment="1">
      <alignment vertical="center"/>
      <protection/>
    </xf>
    <xf numFmtId="49" fontId="3" fillId="0" borderId="0" xfId="0" applyNumberFormat="1" applyFont="1" applyFill="1" applyBorder="1" applyAlignment="1">
      <alignment vertical="center"/>
    </xf>
    <xf numFmtId="49" fontId="7" fillId="0" borderId="0" xfId="56" applyNumberFormat="1" applyFont="1" applyFill="1" applyBorder="1" applyAlignment="1">
      <alignment horizontal="center"/>
      <protection/>
    </xf>
    <xf numFmtId="49" fontId="15" fillId="0" borderId="0" xfId="56" applyNumberFormat="1" applyFont="1" applyFill="1">
      <alignment/>
      <protection/>
    </xf>
    <xf numFmtId="49" fontId="3" fillId="0" borderId="16" xfId="52" applyNumberFormat="1" applyFont="1" applyFill="1" applyBorder="1" applyAlignment="1">
      <alignment horizontal="center" vertical="center"/>
      <protection/>
    </xf>
    <xf numFmtId="0" fontId="10" fillId="0" borderId="16" xfId="52" applyFont="1" applyFill="1" applyBorder="1" applyAlignment="1">
      <alignment vertical="center" wrapText="1"/>
      <protection/>
    </xf>
    <xf numFmtId="49" fontId="5" fillId="0" borderId="19" xfId="52" applyNumberFormat="1" applyFont="1" applyFill="1" applyBorder="1" applyAlignment="1">
      <alignment horizontal="center" vertical="center"/>
      <protection/>
    </xf>
    <xf numFmtId="4" fontId="3" fillId="0" borderId="16" xfId="52" applyNumberFormat="1" applyFont="1" applyFill="1" applyBorder="1" applyAlignment="1">
      <alignment horizontal="right" vertical="center" wrapText="1"/>
      <protection/>
    </xf>
    <xf numFmtId="4" fontId="3" fillId="0" borderId="16" xfId="52" applyNumberFormat="1" applyFont="1" applyFill="1" applyBorder="1" applyAlignment="1">
      <alignment horizontal="right" vertical="center"/>
      <protection/>
    </xf>
    <xf numFmtId="4" fontId="5" fillId="0" borderId="16" xfId="52" applyNumberFormat="1" applyFont="1" applyFill="1" applyBorder="1" applyAlignment="1">
      <alignment horizontal="right" vertical="center"/>
      <protection/>
    </xf>
    <xf numFmtId="0" fontId="21" fillId="0" borderId="13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49" fontId="7" fillId="0" borderId="0" xfId="56" applyNumberFormat="1" applyFont="1" applyFill="1" applyBorder="1" applyAlignment="1">
      <alignment horizontal="center"/>
      <protection/>
    </xf>
    <xf numFmtId="4" fontId="7" fillId="0" borderId="0" xfId="56" applyNumberFormat="1" applyFont="1" applyFill="1" applyAlignment="1">
      <alignment horizontal="right"/>
      <protection/>
    </xf>
    <xf numFmtId="0" fontId="9" fillId="0" borderId="0" xfId="52" applyFont="1" applyFill="1">
      <alignment/>
      <protection/>
    </xf>
    <xf numFmtId="4" fontId="5" fillId="0" borderId="0" xfId="52" applyNumberFormat="1" applyFont="1" applyFill="1" applyBorder="1" applyAlignment="1">
      <alignment vertical="center"/>
      <protection/>
    </xf>
    <xf numFmtId="49" fontId="3" fillId="0" borderId="24" xfId="52" applyNumberFormat="1" applyFont="1" applyFill="1" applyBorder="1" applyAlignment="1">
      <alignment horizontal="center" vertical="center"/>
      <protection/>
    </xf>
    <xf numFmtId="4" fontId="23" fillId="0" borderId="10" xfId="0" applyNumberFormat="1" applyFont="1" applyFill="1" applyBorder="1" applyAlignment="1">
      <alignment vertical="center"/>
    </xf>
    <xf numFmtId="49" fontId="3" fillId="0" borderId="19" xfId="52" applyNumberFormat="1" applyFont="1" applyFill="1" applyBorder="1" applyAlignment="1">
      <alignment horizontal="center" vertical="center"/>
      <protection/>
    </xf>
    <xf numFmtId="49" fontId="3" fillId="0" borderId="15" xfId="52" applyNumberFormat="1" applyFont="1" applyFill="1" applyBorder="1" applyAlignment="1">
      <alignment horizontal="center" vertical="center"/>
      <protection/>
    </xf>
    <xf numFmtId="49" fontId="3" fillId="0" borderId="20" xfId="52" applyNumberFormat="1" applyFont="1" applyFill="1" applyBorder="1" applyAlignment="1">
      <alignment horizontal="center" vertical="center"/>
      <protection/>
    </xf>
    <xf numFmtId="49" fontId="5" fillId="0" borderId="10" xfId="52" applyNumberFormat="1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vertical="center"/>
    </xf>
    <xf numFmtId="0" fontId="21" fillId="0" borderId="21" xfId="0" applyFont="1" applyFill="1" applyBorder="1" applyAlignment="1">
      <alignment vertical="center" wrapText="1"/>
    </xf>
    <xf numFmtId="49" fontId="5" fillId="0" borderId="10" xfId="52" applyNumberFormat="1" applyFont="1" applyFill="1" applyBorder="1" applyAlignment="1">
      <alignment horizontal="left" vertical="center"/>
      <protection/>
    </xf>
    <xf numFmtId="49" fontId="5" fillId="0" borderId="17" xfId="52" applyNumberFormat="1" applyFont="1" applyFill="1" applyBorder="1" applyAlignment="1">
      <alignment horizontal="center" vertical="center"/>
      <protection/>
    </xf>
    <xf numFmtId="0" fontId="69" fillId="0" borderId="16" xfId="52" applyFont="1" applyFill="1" applyBorder="1" applyAlignment="1">
      <alignment vertical="center" wrapText="1"/>
      <protection/>
    </xf>
    <xf numFmtId="0" fontId="12" fillId="0" borderId="0" xfId="0" applyFont="1" applyFill="1" applyAlignment="1">
      <alignment/>
    </xf>
    <xf numFmtId="49" fontId="15" fillId="0" borderId="0" xfId="0" applyNumberFormat="1" applyFont="1" applyFill="1" applyAlignment="1">
      <alignment/>
    </xf>
    <xf numFmtId="49" fontId="21" fillId="0" borderId="0" xfId="0" applyNumberFormat="1" applyFont="1" applyFill="1" applyAlignment="1">
      <alignment/>
    </xf>
    <xf numFmtId="0" fontId="23" fillId="0" borderId="17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 wrapText="1"/>
    </xf>
    <xf numFmtId="4" fontId="23" fillId="0" borderId="17" xfId="0" applyNumberFormat="1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4" fontId="23" fillId="0" borderId="0" xfId="0" applyNumberFormat="1" applyFont="1" applyFill="1" applyAlignment="1">
      <alignment vertical="center"/>
    </xf>
    <xf numFmtId="4" fontId="23" fillId="0" borderId="13" xfId="52" applyNumberFormat="1" applyFont="1" applyFill="1" applyBorder="1" applyAlignment="1">
      <alignment vertical="center"/>
      <protection/>
    </xf>
    <xf numFmtId="0" fontId="23" fillId="0" borderId="10" xfId="52" applyFont="1" applyFill="1" applyBorder="1" applyAlignment="1">
      <alignment vertical="center" wrapText="1"/>
      <protection/>
    </xf>
    <xf numFmtId="4" fontId="23" fillId="0" borderId="10" xfId="52" applyNumberFormat="1" applyFont="1" applyFill="1" applyBorder="1" applyAlignment="1">
      <alignment vertical="center"/>
      <protection/>
    </xf>
    <xf numFmtId="0" fontId="23" fillId="0" borderId="13" xfId="52" applyFont="1" applyFill="1" applyBorder="1" applyAlignment="1">
      <alignment vertical="center" wrapText="1"/>
      <protection/>
    </xf>
    <xf numFmtId="4" fontId="36" fillId="0" borderId="0" xfId="0" applyNumberFormat="1" applyFont="1" applyFill="1" applyAlignment="1">
      <alignment vertical="center"/>
    </xf>
    <xf numFmtId="4" fontId="9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4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4" fontId="9" fillId="0" borderId="13" xfId="0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vertical="center"/>
    </xf>
    <xf numFmtId="0" fontId="37" fillId="0" borderId="24" xfId="0" applyFont="1" applyFill="1" applyBorder="1" applyAlignment="1">
      <alignment vertical="center"/>
    </xf>
    <xf numFmtId="4" fontId="5" fillId="0" borderId="13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vertical="center"/>
    </xf>
    <xf numFmtId="0" fontId="37" fillId="0" borderId="11" xfId="0" applyFont="1" applyFill="1" applyBorder="1" applyAlignment="1">
      <alignment vertical="center"/>
    </xf>
    <xf numFmtId="0" fontId="23" fillId="0" borderId="24" xfId="0" applyFont="1" applyFill="1" applyBorder="1" applyAlignment="1">
      <alignment vertical="center" wrapText="1"/>
    </xf>
    <xf numFmtId="4" fontId="5" fillId="0" borderId="13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" fontId="3" fillId="0" borderId="24" xfId="0" applyNumberFormat="1" applyFont="1" applyFill="1" applyBorder="1" applyAlignment="1">
      <alignment vertical="center"/>
    </xf>
    <xf numFmtId="4" fontId="5" fillId="0" borderId="24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left" vertical="center"/>
    </xf>
    <xf numFmtId="0" fontId="38" fillId="0" borderId="15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vertical="center" wrapText="1"/>
    </xf>
    <xf numFmtId="4" fontId="5" fillId="0" borderId="14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vertical="center"/>
    </xf>
    <xf numFmtId="0" fontId="23" fillId="0" borderId="16" xfId="0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vertical="center"/>
    </xf>
    <xf numFmtId="0" fontId="38" fillId="0" borderId="12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vertical="center"/>
    </xf>
    <xf numFmtId="4" fontId="5" fillId="0" borderId="14" xfId="0" applyNumberFormat="1" applyFont="1" applyFill="1" applyBorder="1" applyAlignment="1">
      <alignment horizontal="right" vertical="center"/>
    </xf>
    <xf numFmtId="0" fontId="9" fillId="0" borderId="24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left" vertical="center"/>
    </xf>
    <xf numFmtId="4" fontId="3" fillId="0" borderId="12" xfId="0" applyNumberFormat="1" applyFont="1" applyFill="1" applyBorder="1" applyAlignment="1">
      <alignment vertical="center"/>
    </xf>
    <xf numFmtId="0" fontId="38" fillId="0" borderId="14" xfId="0" applyFont="1" applyFill="1" applyBorder="1" applyAlignment="1">
      <alignment horizontal="left" vertical="center"/>
    </xf>
    <xf numFmtId="4" fontId="5" fillId="0" borderId="12" xfId="0" applyNumberFormat="1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left" vertical="center"/>
    </xf>
    <xf numFmtId="0" fontId="23" fillId="0" borderId="24" xfId="54" applyFont="1" applyFill="1" applyBorder="1" applyAlignment="1">
      <alignment horizontal="left" vertical="center" wrapText="1"/>
      <protection/>
    </xf>
    <xf numFmtId="0" fontId="38" fillId="0" borderId="13" xfId="0" applyFont="1" applyFill="1" applyBorder="1" applyAlignment="1">
      <alignment horizontal="left" vertical="center" wrapText="1"/>
    </xf>
    <xf numFmtId="0" fontId="23" fillId="0" borderId="13" xfId="54" applyFont="1" applyFill="1" applyBorder="1" applyAlignment="1">
      <alignment horizontal="left" vertical="center" wrapText="1"/>
      <protection/>
    </xf>
    <xf numFmtId="0" fontId="23" fillId="0" borderId="14" xfId="54" applyFont="1" applyFill="1" applyBorder="1" applyAlignment="1">
      <alignment horizontal="left" vertical="center" wrapText="1"/>
      <protection/>
    </xf>
    <xf numFmtId="0" fontId="23" fillId="0" borderId="13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/>
    </xf>
    <xf numFmtId="49" fontId="23" fillId="0" borderId="13" xfId="52" applyNumberFormat="1" applyFont="1" applyFill="1" applyBorder="1" applyAlignment="1">
      <alignment horizontal="left" vertical="center" wrapText="1"/>
      <protection/>
    </xf>
    <xf numFmtId="4" fontId="3" fillId="0" borderId="13" xfId="0" applyNumberFormat="1" applyFont="1" applyFill="1" applyBorder="1" applyAlignment="1">
      <alignment horizontal="right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 wrapText="1"/>
    </xf>
    <xf numFmtId="0" fontId="23" fillId="0" borderId="24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23" fillId="0" borderId="23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vertical="center"/>
    </xf>
    <xf numFmtId="0" fontId="23" fillId="0" borderId="18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37" fillId="0" borderId="1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left" vertical="center" wrapText="1"/>
    </xf>
    <xf numFmtId="4" fontId="13" fillId="0" borderId="12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vertical="center" wrapText="1"/>
    </xf>
    <xf numFmtId="4" fontId="5" fillId="0" borderId="15" xfId="0" applyNumberFormat="1" applyFont="1" applyFill="1" applyBorder="1" applyAlignment="1">
      <alignment vertical="center"/>
    </xf>
    <xf numFmtId="0" fontId="34" fillId="0" borderId="13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37" fillId="0" borderId="0" xfId="0" applyFont="1" applyFill="1" applyAlignment="1">
      <alignment vertical="center"/>
    </xf>
    <xf numFmtId="4" fontId="13" fillId="0" borderId="13" xfId="0" applyNumberFormat="1" applyFont="1" applyFill="1" applyBorder="1" applyAlignment="1">
      <alignment horizontal="right" vertical="center"/>
    </xf>
    <xf numFmtId="0" fontId="38" fillId="0" borderId="15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0" fontId="23" fillId="0" borderId="16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vertical="center"/>
    </xf>
    <xf numFmtId="0" fontId="38" fillId="0" borderId="13" xfId="0" applyFont="1" applyFill="1" applyBorder="1" applyAlignment="1">
      <alignment vertical="center"/>
    </xf>
    <xf numFmtId="4" fontId="5" fillId="0" borderId="12" xfId="0" applyNumberFormat="1" applyFont="1" applyFill="1" applyBorder="1" applyAlignment="1">
      <alignment vertical="center"/>
    </xf>
    <xf numFmtId="4" fontId="16" fillId="0" borderId="13" xfId="0" applyNumberFormat="1" applyFont="1" applyFill="1" applyBorder="1" applyAlignment="1">
      <alignment horizontal="right" vertical="center"/>
    </xf>
    <xf numFmtId="4" fontId="71" fillId="0" borderId="0" xfId="0" applyNumberFormat="1" applyFont="1" applyFill="1" applyAlignment="1">
      <alignment vertical="center"/>
    </xf>
    <xf numFmtId="4" fontId="3" fillId="11" borderId="13" xfId="0" applyNumberFormat="1" applyFont="1" applyFill="1" applyBorder="1" applyAlignment="1">
      <alignment vertical="center"/>
    </xf>
    <xf numFmtId="4" fontId="23" fillId="11" borderId="17" xfId="52" applyNumberFormat="1" applyFont="1" applyFill="1" applyBorder="1" applyAlignment="1">
      <alignment vertical="center"/>
      <protection/>
    </xf>
    <xf numFmtId="49" fontId="3" fillId="0" borderId="14" xfId="52" applyNumberFormat="1" applyFont="1" applyFill="1" applyBorder="1" applyAlignment="1">
      <alignment horizontal="center" vertical="center"/>
      <protection/>
    </xf>
    <xf numFmtId="49" fontId="3" fillId="0" borderId="12" xfId="52" applyNumberFormat="1" applyFont="1" applyFill="1" applyBorder="1" applyAlignment="1">
      <alignment horizontal="center" vertical="center"/>
      <protection/>
    </xf>
    <xf numFmtId="49" fontId="5" fillId="0" borderId="12" xfId="52" applyNumberFormat="1" applyFont="1" applyFill="1" applyBorder="1" applyAlignment="1">
      <alignment horizontal="center" vertical="center"/>
      <protection/>
    </xf>
    <xf numFmtId="49" fontId="5" fillId="0" borderId="24" xfId="52" applyNumberFormat="1" applyFont="1" applyFill="1" applyBorder="1" applyAlignment="1">
      <alignment horizontal="center" vertical="center"/>
      <protection/>
    </xf>
    <xf numFmtId="49" fontId="5" fillId="0" borderId="15" xfId="52" applyNumberFormat="1" applyFont="1" applyFill="1" applyBorder="1" applyAlignment="1">
      <alignment horizontal="center" vertical="center"/>
      <protection/>
    </xf>
    <xf numFmtId="0" fontId="23" fillId="0" borderId="14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4" xfId="52" applyFont="1" applyFill="1" applyBorder="1" applyAlignment="1">
      <alignment vertical="center" wrapText="1"/>
      <protection/>
    </xf>
    <xf numFmtId="0" fontId="0" fillId="0" borderId="12" xfId="0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3" fillId="0" borderId="14" xfId="0" applyFon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67" fillId="0" borderId="0" xfId="0" applyFont="1" applyFill="1" applyBorder="1" applyAlignment="1">
      <alignment vertical="center"/>
    </xf>
    <xf numFmtId="0" fontId="6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67" fillId="0" borderId="0" xfId="0" applyNumberFormat="1" applyFont="1" applyFill="1" applyBorder="1" applyAlignment="1">
      <alignment/>
    </xf>
    <xf numFmtId="4" fontId="26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68" fillId="0" borderId="0" xfId="0" applyFont="1" applyFill="1" applyBorder="1" applyAlignment="1">
      <alignment/>
    </xf>
    <xf numFmtId="4" fontId="67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4" fontId="48" fillId="0" borderId="0" xfId="52" applyNumberFormat="1" applyFont="1" applyFill="1" applyBorder="1" applyAlignment="1">
      <alignment vertical="center"/>
      <protection/>
    </xf>
    <xf numFmtId="4" fontId="27" fillId="0" borderId="0" xfId="52" applyNumberFormat="1" applyFont="1" applyFill="1" applyBorder="1" applyAlignment="1">
      <alignment vertical="center"/>
      <protection/>
    </xf>
    <xf numFmtId="4" fontId="9" fillId="0" borderId="0" xfId="0" applyNumberFormat="1" applyFont="1" applyFill="1" applyBorder="1" applyAlignment="1">
      <alignment vertical="center"/>
    </xf>
    <xf numFmtId="4" fontId="48" fillId="0" borderId="0" xfId="52" applyNumberFormat="1" applyFont="1" applyFill="1" applyBorder="1">
      <alignment/>
      <protection/>
    </xf>
    <xf numFmtId="4" fontId="27" fillId="0" borderId="0" xfId="52" applyNumberFormat="1" applyFont="1" applyFill="1" applyBorder="1">
      <alignment/>
      <protection/>
    </xf>
    <xf numFmtId="4" fontId="67" fillId="0" borderId="0" xfId="52" applyNumberFormat="1" applyFont="1" applyFill="1" applyBorder="1">
      <alignment/>
      <protection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5" xfId="52"/>
    <cellStyle name="Normalny_Arkusz8" xfId="53"/>
    <cellStyle name="Normalny_tabela nr 8" xfId="54"/>
    <cellStyle name="Normalny_Uch.RMK luty" xfId="55"/>
    <cellStyle name="Normalny_Uch.RMK marzec" xfId="56"/>
    <cellStyle name="Normalny_ZPMK luty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8"/>
  <sheetViews>
    <sheetView tabSelected="1" zoomScale="130" zoomScaleNormal="130" zoomScalePageLayoutView="0" workbookViewId="0" topLeftCell="A1">
      <selection activeCell="J12" sqref="J12"/>
    </sheetView>
  </sheetViews>
  <sheetFormatPr defaultColWidth="9.140625" defaultRowHeight="18" customHeight="1"/>
  <cols>
    <col min="1" max="1" width="6.28125" style="2" customWidth="1"/>
    <col min="2" max="2" width="7.140625" style="2" customWidth="1"/>
    <col min="3" max="3" width="5.8515625" style="2" customWidth="1"/>
    <col min="4" max="4" width="15.28125" style="2" customWidth="1"/>
    <col min="5" max="6" width="15.57421875" style="2" customWidth="1"/>
    <col min="7" max="7" width="15.140625" style="2" customWidth="1"/>
    <col min="8" max="8" width="20.7109375" style="21" customWidth="1"/>
    <col min="9" max="9" width="14.8515625" style="512" customWidth="1"/>
    <col min="10" max="10" width="13.421875" style="512" customWidth="1"/>
    <col min="11" max="11" width="17.140625" style="512" customWidth="1"/>
    <col min="12" max="13" width="13.28125" style="512" bestFit="1" customWidth="1"/>
    <col min="14" max="14" width="11.421875" style="512" customWidth="1"/>
    <col min="15" max="28" width="9.140625" style="513" customWidth="1"/>
    <col min="29" max="16384" width="9.140625" style="2" customWidth="1"/>
  </cols>
  <sheetData>
    <row r="1" spans="1:28" s="30" customFormat="1" ht="18" customHeight="1">
      <c r="A1" s="38" t="s">
        <v>208</v>
      </c>
      <c r="B1" s="39"/>
      <c r="C1" s="40"/>
      <c r="D1" s="4"/>
      <c r="E1" s="4"/>
      <c r="F1" s="4"/>
      <c r="G1" s="117" t="s">
        <v>313</v>
      </c>
      <c r="H1" s="113"/>
      <c r="I1" s="511"/>
      <c r="J1" s="511"/>
      <c r="K1" s="511"/>
      <c r="L1" s="511"/>
      <c r="M1" s="511"/>
      <c r="N1" s="511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</row>
    <row r="2" spans="1:28" s="30" customFormat="1" ht="18" customHeight="1">
      <c r="A2" s="38" t="s">
        <v>15</v>
      </c>
      <c r="B2" s="39"/>
      <c r="C2" s="40"/>
      <c r="D2" s="4"/>
      <c r="E2" s="4"/>
      <c r="F2" s="4"/>
      <c r="G2" s="33"/>
      <c r="H2" s="351" t="s">
        <v>220</v>
      </c>
      <c r="I2" s="511"/>
      <c r="J2" s="511"/>
      <c r="K2" s="511"/>
      <c r="L2" s="511"/>
      <c r="M2" s="511"/>
      <c r="N2" s="511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</row>
    <row r="3" spans="1:28" s="30" customFormat="1" ht="18" customHeight="1">
      <c r="A3" s="38" t="s">
        <v>231</v>
      </c>
      <c r="B3" s="39"/>
      <c r="C3" s="40"/>
      <c r="D3" s="4"/>
      <c r="E3" s="4"/>
      <c r="F3" s="4"/>
      <c r="G3" s="33"/>
      <c r="H3" s="35"/>
      <c r="I3" s="511"/>
      <c r="J3" s="511"/>
      <c r="K3" s="511"/>
      <c r="L3" s="511"/>
      <c r="M3" s="511"/>
      <c r="N3" s="511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</row>
    <row r="4" spans="1:28" s="30" customFormat="1" ht="18" customHeight="1">
      <c r="A4" s="32"/>
      <c r="B4" s="33"/>
      <c r="C4" s="34"/>
      <c r="D4" s="33"/>
      <c r="E4" s="33"/>
      <c r="F4" s="33"/>
      <c r="G4" s="33"/>
      <c r="H4" s="35"/>
      <c r="I4" s="511"/>
      <c r="J4" s="511"/>
      <c r="K4" s="511"/>
      <c r="L4" s="511"/>
      <c r="M4" s="511"/>
      <c r="N4" s="511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</row>
    <row r="5" spans="1:8" ht="18" customHeight="1">
      <c r="A5" s="20"/>
      <c r="B5" s="4"/>
      <c r="C5" s="5"/>
      <c r="D5" s="4"/>
      <c r="E5" s="4"/>
      <c r="F5" s="4"/>
      <c r="G5" s="4"/>
      <c r="H5" s="6"/>
    </row>
    <row r="6" spans="1:8" ht="18" customHeight="1">
      <c r="A6" s="20" t="s">
        <v>41</v>
      </c>
      <c r="B6" s="4"/>
      <c r="C6" s="5"/>
      <c r="D6" s="4"/>
      <c r="E6" s="4"/>
      <c r="F6" s="4"/>
      <c r="G6" s="4"/>
      <c r="H6" s="6"/>
    </row>
    <row r="7" spans="1:8" ht="18" customHeight="1">
      <c r="A7" s="20"/>
      <c r="B7" s="4"/>
      <c r="C7" s="5"/>
      <c r="D7" s="4"/>
      <c r="E7" s="4"/>
      <c r="F7" s="4"/>
      <c r="G7" s="4"/>
      <c r="H7" s="6"/>
    </row>
    <row r="8" spans="1:8" ht="18" customHeight="1">
      <c r="A8" s="4"/>
      <c r="B8" s="4"/>
      <c r="C8" s="5"/>
      <c r="D8" s="4"/>
      <c r="E8" s="4"/>
      <c r="F8" s="4"/>
      <c r="G8" s="4"/>
      <c r="H8" s="6"/>
    </row>
    <row r="9" spans="1:8" ht="18" customHeight="1">
      <c r="A9" s="41" t="s">
        <v>16</v>
      </c>
      <c r="B9" s="39"/>
      <c r="C9" s="40"/>
      <c r="D9" s="4"/>
      <c r="E9" s="4"/>
      <c r="F9" s="4"/>
      <c r="G9" s="4"/>
      <c r="H9" s="6"/>
    </row>
    <row r="10" spans="1:8" ht="18" customHeight="1">
      <c r="A10" s="41" t="s">
        <v>49</v>
      </c>
      <c r="B10" s="39"/>
      <c r="C10" s="40"/>
      <c r="D10" s="4"/>
      <c r="E10" s="4"/>
      <c r="F10" s="4"/>
      <c r="G10" s="4"/>
      <c r="H10" s="6"/>
    </row>
    <row r="11" spans="1:8" ht="18" customHeight="1">
      <c r="A11" s="41" t="s">
        <v>40</v>
      </c>
      <c r="B11" s="39"/>
      <c r="C11" s="40"/>
      <c r="D11" s="4"/>
      <c r="E11" s="4"/>
      <c r="F11" s="4"/>
      <c r="G11" s="4"/>
      <c r="H11" s="6"/>
    </row>
    <row r="12" spans="1:8" ht="18" customHeight="1">
      <c r="A12" s="41"/>
      <c r="B12" s="39"/>
      <c r="C12" s="40"/>
      <c r="D12" s="4"/>
      <c r="E12" s="4"/>
      <c r="F12" s="4"/>
      <c r="G12" s="4"/>
      <c r="H12" s="6"/>
    </row>
    <row r="13" spans="1:28" s="25" customFormat="1" ht="18" customHeight="1">
      <c r="A13" s="7"/>
      <c r="B13" s="7"/>
      <c r="C13" s="26"/>
      <c r="D13" s="7"/>
      <c r="E13" s="26" t="s">
        <v>4</v>
      </c>
      <c r="F13" s="7"/>
      <c r="G13" s="7"/>
      <c r="H13" s="8"/>
      <c r="I13" s="514"/>
      <c r="J13" s="514"/>
      <c r="K13" s="514"/>
      <c r="L13" s="514"/>
      <c r="M13" s="514"/>
      <c r="N13" s="514"/>
      <c r="O13" s="515"/>
      <c r="P13" s="515"/>
      <c r="Q13" s="515"/>
      <c r="R13" s="515"/>
      <c r="S13" s="515"/>
      <c r="T13" s="515"/>
      <c r="U13" s="515"/>
      <c r="V13" s="515"/>
      <c r="W13" s="515"/>
      <c r="X13" s="515"/>
      <c r="Y13" s="515"/>
      <c r="Z13" s="515"/>
      <c r="AA13" s="515"/>
      <c r="AB13" s="515"/>
    </row>
    <row r="14" spans="1:28" s="25" customFormat="1" ht="18" customHeight="1">
      <c r="A14" s="7"/>
      <c r="B14" s="7"/>
      <c r="C14" s="26"/>
      <c r="D14" s="7"/>
      <c r="E14" s="26"/>
      <c r="F14" s="7"/>
      <c r="G14" s="7"/>
      <c r="H14" s="8"/>
      <c r="I14" s="514"/>
      <c r="J14" s="514"/>
      <c r="K14" s="514"/>
      <c r="L14" s="514"/>
      <c r="M14" s="514"/>
      <c r="N14" s="514"/>
      <c r="O14" s="515"/>
      <c r="P14" s="515"/>
      <c r="Q14" s="515"/>
      <c r="R14" s="515"/>
      <c r="S14" s="515"/>
      <c r="T14" s="515"/>
      <c r="U14" s="515"/>
      <c r="V14" s="515"/>
      <c r="W14" s="515"/>
      <c r="X14" s="515"/>
      <c r="Y14" s="515"/>
      <c r="Z14" s="515"/>
      <c r="AA14" s="515"/>
      <c r="AB14" s="515"/>
    </row>
    <row r="15" spans="1:8" ht="18" customHeight="1">
      <c r="A15" s="126" t="s">
        <v>42</v>
      </c>
      <c r="B15" s="36"/>
      <c r="C15" s="36"/>
      <c r="D15" s="36"/>
      <c r="E15" s="26"/>
      <c r="F15" s="4"/>
      <c r="G15" s="4"/>
      <c r="H15" s="6"/>
    </row>
    <row r="16" spans="1:8" ht="18" customHeight="1">
      <c r="A16" s="127" t="s">
        <v>43</v>
      </c>
      <c r="B16" s="36"/>
      <c r="C16" s="36"/>
      <c r="D16" s="36"/>
      <c r="E16" s="26"/>
      <c r="F16" s="4"/>
      <c r="G16" s="4"/>
      <c r="H16" s="6"/>
    </row>
    <row r="17" spans="1:8" ht="18" customHeight="1">
      <c r="A17" s="128" t="s">
        <v>44</v>
      </c>
      <c r="B17" s="7"/>
      <c r="C17" s="129"/>
      <c r="D17" s="7"/>
      <c r="E17" s="26"/>
      <c r="F17" s="7"/>
      <c r="G17" s="4"/>
      <c r="H17" s="6"/>
    </row>
    <row r="18" spans="1:8" ht="18" customHeight="1">
      <c r="A18" s="31" t="s">
        <v>48</v>
      </c>
      <c r="B18" s="123"/>
      <c r="C18" s="124"/>
      <c r="D18" s="125"/>
      <c r="E18" s="125"/>
      <c r="F18" s="7"/>
      <c r="G18" s="4"/>
      <c r="H18" s="6"/>
    </row>
    <row r="19" spans="1:8" ht="18" customHeight="1">
      <c r="A19" s="130" t="s">
        <v>45</v>
      </c>
      <c r="B19" s="27"/>
      <c r="C19" s="14"/>
      <c r="D19" s="14"/>
      <c r="E19" s="4"/>
      <c r="F19" s="4"/>
      <c r="G19" s="4"/>
      <c r="H19" s="6"/>
    </row>
    <row r="20" spans="1:8" ht="18" customHeight="1">
      <c r="A20" s="131" t="s">
        <v>191</v>
      </c>
      <c r="B20" s="27"/>
      <c r="C20" s="14"/>
      <c r="D20" s="14"/>
      <c r="E20" s="4"/>
      <c r="F20" s="7"/>
      <c r="H20" s="1"/>
    </row>
    <row r="21" spans="1:14" ht="18" customHeight="1">
      <c r="A21" s="130" t="s">
        <v>192</v>
      </c>
      <c r="B21" s="27"/>
      <c r="C21" s="14"/>
      <c r="D21" s="14"/>
      <c r="E21" s="4"/>
      <c r="F21" s="7"/>
      <c r="H21" s="1"/>
      <c r="J21" s="516"/>
      <c r="L21" s="516"/>
      <c r="M21" s="516"/>
      <c r="N21" s="516"/>
    </row>
    <row r="22" spans="1:14" ht="18" customHeight="1">
      <c r="A22" s="25" t="s">
        <v>193</v>
      </c>
      <c r="J22" s="516"/>
      <c r="L22" s="516"/>
      <c r="M22" s="516"/>
      <c r="N22" s="516"/>
    </row>
    <row r="23" spans="1:14" ht="18" customHeight="1">
      <c r="A23" s="25" t="s">
        <v>194</v>
      </c>
      <c r="B23" s="27"/>
      <c r="C23" s="14"/>
      <c r="D23" s="14"/>
      <c r="E23" s="4"/>
      <c r="J23" s="516"/>
      <c r="L23" s="516"/>
      <c r="M23" s="516"/>
      <c r="N23" s="516"/>
    </row>
    <row r="24" ht="18" customHeight="1">
      <c r="A24" s="25" t="s">
        <v>195</v>
      </c>
    </row>
    <row r="25" ht="18" customHeight="1">
      <c r="A25" s="25" t="s">
        <v>197</v>
      </c>
    </row>
    <row r="26" ht="18" customHeight="1">
      <c r="A26" s="25" t="s">
        <v>196</v>
      </c>
    </row>
    <row r="27" ht="18" customHeight="1">
      <c r="A27" s="25" t="s">
        <v>209</v>
      </c>
    </row>
    <row r="28" ht="18" customHeight="1">
      <c r="A28" s="25" t="s">
        <v>233</v>
      </c>
    </row>
    <row r="29" ht="18" customHeight="1">
      <c r="A29" s="25" t="s">
        <v>234</v>
      </c>
    </row>
    <row r="30" ht="18" customHeight="1">
      <c r="A30" s="25" t="s">
        <v>235</v>
      </c>
    </row>
    <row r="31" ht="18" customHeight="1">
      <c r="A31" s="25"/>
    </row>
    <row r="33" spans="1:3" ht="18" customHeight="1">
      <c r="A33" s="43" t="s">
        <v>17</v>
      </c>
      <c r="B33" s="42"/>
      <c r="C33" s="42"/>
    </row>
    <row r="34" spans="1:8" ht="18" customHeight="1">
      <c r="A34" s="44"/>
      <c r="B34" s="45"/>
      <c r="C34" s="45"/>
      <c r="D34" s="23"/>
      <c r="E34" s="23"/>
      <c r="F34" s="46"/>
      <c r="H34" s="46"/>
    </row>
    <row r="35" spans="1:9" ht="18" customHeight="1">
      <c r="A35" s="44" t="s">
        <v>18</v>
      </c>
      <c r="B35" s="45"/>
      <c r="C35" s="45"/>
      <c r="D35" s="23"/>
      <c r="E35" s="23"/>
      <c r="F35" s="46"/>
      <c r="H35" s="46">
        <v>420674061.46</v>
      </c>
      <c r="I35" s="516"/>
    </row>
    <row r="36" spans="1:11" ht="18" customHeight="1">
      <c r="A36" s="44" t="s">
        <v>19</v>
      </c>
      <c r="B36" s="45"/>
      <c r="C36" s="45"/>
      <c r="D36" s="23"/>
      <c r="E36" s="23"/>
      <c r="F36" s="46"/>
      <c r="H36" s="46">
        <f>H35-D54+F54</f>
        <v>421564061.46</v>
      </c>
      <c r="I36" s="516"/>
      <c r="J36" s="516"/>
      <c r="K36" s="516"/>
    </row>
    <row r="37" spans="1:10" ht="18" customHeight="1">
      <c r="A37" s="47" t="s">
        <v>20</v>
      </c>
      <c r="B37" s="48"/>
      <c r="C37" s="48"/>
      <c r="D37" s="23"/>
      <c r="E37" s="23"/>
      <c r="F37" s="46"/>
      <c r="H37" s="46"/>
      <c r="J37" s="517"/>
    </row>
    <row r="38" spans="1:8" ht="18" customHeight="1">
      <c r="A38" s="47"/>
      <c r="B38" s="48"/>
      <c r="C38" s="48"/>
      <c r="D38" s="23"/>
      <c r="E38" s="23"/>
      <c r="F38" s="46"/>
      <c r="H38" s="46"/>
    </row>
    <row r="39" spans="1:8" ht="18" customHeight="1">
      <c r="A39" s="44" t="s">
        <v>39</v>
      </c>
      <c r="B39" s="45"/>
      <c r="C39" s="45"/>
      <c r="D39" s="49"/>
      <c r="E39" s="23"/>
      <c r="F39" s="1"/>
      <c r="H39" s="46">
        <v>306936733.93</v>
      </c>
    </row>
    <row r="40" spans="1:9" ht="18" customHeight="1">
      <c r="A40" s="44" t="s">
        <v>19</v>
      </c>
      <c r="B40" s="45"/>
      <c r="C40" s="45"/>
      <c r="D40" s="49"/>
      <c r="E40" s="23"/>
      <c r="F40" s="1"/>
      <c r="H40" s="46">
        <f>H39-D54+F54</f>
        <v>307826733.93</v>
      </c>
      <c r="I40" s="516"/>
    </row>
    <row r="41" spans="1:8" ht="18" customHeight="1">
      <c r="A41" s="47"/>
      <c r="B41" s="42" t="s">
        <v>21</v>
      </c>
      <c r="C41" s="48"/>
      <c r="D41" s="23"/>
      <c r="E41" s="23"/>
      <c r="F41" s="1"/>
      <c r="H41" s="46"/>
    </row>
    <row r="42" spans="1:8" ht="18" customHeight="1">
      <c r="A42" s="50" t="s">
        <v>22</v>
      </c>
      <c r="B42" s="45"/>
      <c r="C42" s="45"/>
      <c r="D42" s="23"/>
      <c r="E42" s="23"/>
      <c r="F42" s="1"/>
      <c r="H42" s="46">
        <v>285247673.83</v>
      </c>
    </row>
    <row r="43" spans="1:9" ht="18" customHeight="1">
      <c r="A43" s="50" t="s">
        <v>19</v>
      </c>
      <c r="B43" s="45"/>
      <c r="C43" s="45"/>
      <c r="D43" s="23"/>
      <c r="E43" s="23"/>
      <c r="F43" s="1"/>
      <c r="H43" s="46">
        <f>H42-D54+F54</f>
        <v>286137673.83</v>
      </c>
      <c r="I43" s="516"/>
    </row>
    <row r="44" spans="1:9" ht="18" customHeight="1">
      <c r="A44" s="50"/>
      <c r="B44" s="45"/>
      <c r="C44" s="45"/>
      <c r="D44" s="23"/>
      <c r="E44" s="23"/>
      <c r="F44" s="1"/>
      <c r="H44" s="46"/>
      <c r="I44" s="516"/>
    </row>
    <row r="45" spans="1:8" ht="18" customHeight="1">
      <c r="A45" s="50"/>
      <c r="B45" s="45"/>
      <c r="C45" s="45"/>
      <c r="D45" s="23"/>
      <c r="E45" s="23"/>
      <c r="F45" s="1"/>
      <c r="H45" s="46"/>
    </row>
    <row r="46" spans="1:8" ht="18" customHeight="1">
      <c r="A46" s="53" t="s">
        <v>38</v>
      </c>
      <c r="B46" s="54"/>
      <c r="C46" s="55"/>
      <c r="D46" s="56"/>
      <c r="E46" s="56"/>
      <c r="F46" s="57"/>
      <c r="G46" s="57"/>
      <c r="H46" s="58"/>
    </row>
    <row r="47" spans="1:8" ht="18" customHeight="1">
      <c r="A47" s="53"/>
      <c r="B47" s="54"/>
      <c r="C47" s="55"/>
      <c r="D47" s="56"/>
      <c r="E47" s="56"/>
      <c r="F47" s="57"/>
      <c r="G47" s="57"/>
      <c r="H47" s="58"/>
    </row>
    <row r="48" spans="1:7" ht="18" customHeight="1">
      <c r="A48" s="62" t="s">
        <v>37</v>
      </c>
      <c r="B48" s="63"/>
      <c r="C48" s="64"/>
      <c r="D48" s="52"/>
      <c r="E48" s="52"/>
      <c r="F48" s="61"/>
      <c r="G48" s="61"/>
    </row>
    <row r="49" spans="1:7" ht="18" customHeight="1">
      <c r="A49" s="59"/>
      <c r="B49" s="59"/>
      <c r="C49" s="59"/>
      <c r="D49" s="52"/>
      <c r="E49" s="52"/>
      <c r="F49" s="61"/>
      <c r="G49" s="61"/>
    </row>
    <row r="50" spans="1:7" ht="18" customHeight="1">
      <c r="A50" s="65"/>
      <c r="B50" s="65"/>
      <c r="C50" s="66"/>
      <c r="D50" s="9" t="s">
        <v>24</v>
      </c>
      <c r="E50" s="10"/>
      <c r="F50" s="9" t="s">
        <v>25</v>
      </c>
      <c r="G50" s="10"/>
    </row>
    <row r="51" spans="1:7" ht="18" customHeight="1">
      <c r="A51" s="67"/>
      <c r="B51" s="67"/>
      <c r="C51" s="68"/>
      <c r="D51" s="11" t="s">
        <v>3</v>
      </c>
      <c r="E51" s="10" t="s">
        <v>2</v>
      </c>
      <c r="F51" s="11" t="s">
        <v>3</v>
      </c>
      <c r="G51" s="10" t="s">
        <v>2</v>
      </c>
    </row>
    <row r="52" spans="1:7" ht="21" customHeight="1">
      <c r="A52" s="69" t="s">
        <v>5</v>
      </c>
      <c r="B52" s="69" t="s">
        <v>10</v>
      </c>
      <c r="C52" s="69" t="s">
        <v>6</v>
      </c>
      <c r="D52" s="12" t="s">
        <v>7</v>
      </c>
      <c r="E52" s="13" t="s">
        <v>8</v>
      </c>
      <c r="F52" s="12" t="s">
        <v>7</v>
      </c>
      <c r="G52" s="13" t="s">
        <v>8</v>
      </c>
    </row>
    <row r="53" spans="1:28" s="29" customFormat="1" ht="18" customHeight="1">
      <c r="A53" s="71" t="s">
        <v>198</v>
      </c>
      <c r="B53" s="71" t="s">
        <v>224</v>
      </c>
      <c r="C53" s="71" t="s">
        <v>215</v>
      </c>
      <c r="D53" s="338"/>
      <c r="E53" s="339"/>
      <c r="F53" s="132">
        <v>890000</v>
      </c>
      <c r="G53" s="114"/>
      <c r="I53" s="518"/>
      <c r="J53" s="518"/>
      <c r="K53" s="518"/>
      <c r="L53" s="518"/>
      <c r="M53" s="518"/>
      <c r="N53" s="518"/>
      <c r="O53" s="519"/>
      <c r="P53" s="519"/>
      <c r="Q53" s="519"/>
      <c r="R53" s="519"/>
      <c r="S53" s="519"/>
      <c r="T53" s="519"/>
      <c r="U53" s="519"/>
      <c r="V53" s="519"/>
      <c r="W53" s="519"/>
      <c r="X53" s="519"/>
      <c r="Y53" s="519"/>
      <c r="Z53" s="519"/>
      <c r="AA53" s="519"/>
      <c r="AB53" s="519"/>
    </row>
    <row r="54" spans="1:28" s="29" customFormat="1" ht="18" customHeight="1">
      <c r="A54" s="384" t="s">
        <v>11</v>
      </c>
      <c r="B54" s="385"/>
      <c r="C54" s="72"/>
      <c r="D54" s="77">
        <f>D53</f>
        <v>0</v>
      </c>
      <c r="E54" s="77">
        <f>E53</f>
        <v>0</v>
      </c>
      <c r="F54" s="77">
        <f>F53</f>
        <v>890000</v>
      </c>
      <c r="G54" s="77">
        <f>G53</f>
        <v>0</v>
      </c>
      <c r="H54" s="76"/>
      <c r="I54" s="518"/>
      <c r="J54" s="518"/>
      <c r="K54" s="518"/>
      <c r="L54" s="518"/>
      <c r="M54" s="518"/>
      <c r="N54" s="518"/>
      <c r="O54" s="519"/>
      <c r="P54" s="519"/>
      <c r="Q54" s="519"/>
      <c r="R54" s="519"/>
      <c r="S54" s="519"/>
      <c r="T54" s="519"/>
      <c r="U54" s="519"/>
      <c r="V54" s="519"/>
      <c r="W54" s="519"/>
      <c r="X54" s="519"/>
      <c r="Y54" s="519"/>
      <c r="Z54" s="519"/>
      <c r="AA54" s="519"/>
      <c r="AB54" s="519"/>
    </row>
    <row r="55" spans="1:28" s="29" customFormat="1" ht="18" customHeight="1">
      <c r="A55" s="74"/>
      <c r="B55" s="75"/>
      <c r="C55" s="75"/>
      <c r="D55" s="76"/>
      <c r="E55" s="76"/>
      <c r="F55" s="76"/>
      <c r="G55" s="76"/>
      <c r="I55" s="518"/>
      <c r="J55" s="518"/>
      <c r="K55" s="518"/>
      <c r="L55" s="518"/>
      <c r="M55" s="518"/>
      <c r="N55" s="518"/>
      <c r="O55" s="519"/>
      <c r="P55" s="519"/>
      <c r="Q55" s="519"/>
      <c r="R55" s="519"/>
      <c r="S55" s="519"/>
      <c r="T55" s="519"/>
      <c r="U55" s="519"/>
      <c r="V55" s="519"/>
      <c r="W55" s="519"/>
      <c r="X55" s="519"/>
      <c r="Y55" s="519"/>
      <c r="Z55" s="519"/>
      <c r="AA55" s="519"/>
      <c r="AB55" s="519"/>
    </row>
    <row r="56" spans="1:28" s="29" customFormat="1" ht="18" customHeight="1">
      <c r="A56" s="74"/>
      <c r="B56" s="75"/>
      <c r="C56" s="75"/>
      <c r="D56" s="76"/>
      <c r="E56" s="76"/>
      <c r="F56" s="76"/>
      <c r="G56" s="76"/>
      <c r="I56" s="518"/>
      <c r="J56" s="518"/>
      <c r="K56" s="518"/>
      <c r="L56" s="518"/>
      <c r="M56" s="518"/>
      <c r="N56" s="518"/>
      <c r="O56" s="519"/>
      <c r="P56" s="519"/>
      <c r="Q56" s="519"/>
      <c r="R56" s="519"/>
      <c r="S56" s="519"/>
      <c r="T56" s="519"/>
      <c r="U56" s="519"/>
      <c r="V56" s="519"/>
      <c r="W56" s="519"/>
      <c r="X56" s="519"/>
      <c r="Y56" s="519"/>
      <c r="Z56" s="519"/>
      <c r="AA56" s="519"/>
      <c r="AB56" s="519"/>
    </row>
    <row r="57" spans="1:28" s="25" customFormat="1" ht="18" customHeight="1">
      <c r="A57" s="43" t="s">
        <v>222</v>
      </c>
      <c r="B57" s="78"/>
      <c r="C57" s="79"/>
      <c r="H57" s="1"/>
      <c r="I57" s="514"/>
      <c r="J57" s="514"/>
      <c r="K57" s="514"/>
      <c r="L57" s="514"/>
      <c r="M57" s="514"/>
      <c r="N57" s="514"/>
      <c r="O57" s="515"/>
      <c r="P57" s="515"/>
      <c r="Q57" s="515"/>
      <c r="R57" s="515"/>
      <c r="S57" s="515"/>
      <c r="T57" s="515"/>
      <c r="U57" s="515"/>
      <c r="V57" s="515"/>
      <c r="W57" s="515"/>
      <c r="X57" s="515"/>
      <c r="Y57" s="515"/>
      <c r="Z57" s="515"/>
      <c r="AA57" s="515"/>
      <c r="AB57" s="515"/>
    </row>
    <row r="58" spans="1:28" s="25" customFormat="1" ht="18" customHeight="1">
      <c r="A58" s="43"/>
      <c r="B58" s="78"/>
      <c r="C58" s="79"/>
      <c r="H58" s="1"/>
      <c r="I58" s="514"/>
      <c r="J58" s="514"/>
      <c r="K58" s="514"/>
      <c r="L58" s="514"/>
      <c r="M58" s="514"/>
      <c r="N58" s="514"/>
      <c r="O58" s="515"/>
      <c r="P58" s="515"/>
      <c r="Q58" s="515"/>
      <c r="R58" s="515"/>
      <c r="S58" s="515"/>
      <c r="T58" s="515"/>
      <c r="U58" s="515"/>
      <c r="V58" s="515"/>
      <c r="W58" s="515"/>
      <c r="X58" s="515"/>
      <c r="Y58" s="515"/>
      <c r="Z58" s="515"/>
      <c r="AA58" s="515"/>
      <c r="AB58" s="515"/>
    </row>
    <row r="59" spans="1:8" ht="18" customHeight="1">
      <c r="A59" s="43"/>
      <c r="B59" s="78"/>
      <c r="C59" s="79"/>
      <c r="D59" s="14"/>
      <c r="E59" s="14"/>
      <c r="F59" s="14"/>
      <c r="G59" s="14"/>
      <c r="H59" s="15"/>
    </row>
    <row r="60" spans="1:10" ht="18" customHeight="1">
      <c r="A60" s="43"/>
      <c r="B60" s="80" t="s">
        <v>26</v>
      </c>
      <c r="C60" s="81"/>
      <c r="D60" s="14"/>
      <c r="E60" s="14"/>
      <c r="F60" s="14"/>
      <c r="G60" s="14"/>
      <c r="H60" s="82">
        <v>420286006.74</v>
      </c>
      <c r="J60" s="516"/>
    </row>
    <row r="61" spans="1:9" ht="18" customHeight="1">
      <c r="A61" s="43"/>
      <c r="B61" s="80" t="s">
        <v>23</v>
      </c>
      <c r="C61" s="81"/>
      <c r="D61" s="14"/>
      <c r="E61" s="14"/>
      <c r="F61" s="14"/>
      <c r="G61" s="14"/>
      <c r="H61" s="82">
        <f>H60-D95+F95</f>
        <v>421176006.74</v>
      </c>
      <c r="I61" s="516"/>
    </row>
    <row r="62" spans="1:8" ht="18" customHeight="1">
      <c r="A62" s="43"/>
      <c r="B62" s="83" t="s">
        <v>21</v>
      </c>
      <c r="C62" s="79"/>
      <c r="D62" s="14"/>
      <c r="E62" s="14"/>
      <c r="F62" s="14"/>
      <c r="G62" s="14"/>
      <c r="H62" s="82"/>
    </row>
    <row r="63" spans="1:8" ht="18" customHeight="1">
      <c r="A63" s="85" t="s">
        <v>27</v>
      </c>
      <c r="B63" s="85"/>
      <c r="C63" s="85"/>
      <c r="D63" s="56"/>
      <c r="E63" s="52"/>
      <c r="F63" s="52"/>
      <c r="G63" s="14"/>
      <c r="H63" s="82">
        <f>H66+H70</f>
        <v>303769469.61</v>
      </c>
    </row>
    <row r="64" spans="1:9" ht="18" customHeight="1">
      <c r="A64" s="85"/>
      <c r="B64" s="86" t="s">
        <v>23</v>
      </c>
      <c r="C64" s="85"/>
      <c r="D64" s="56"/>
      <c r="E64" s="52"/>
      <c r="F64" s="52"/>
      <c r="G64" s="14"/>
      <c r="H64" s="82">
        <f>H63-D95+F95</f>
        <v>304659469.61</v>
      </c>
      <c r="I64" s="516"/>
    </row>
    <row r="65" spans="1:8" ht="18" customHeight="1">
      <c r="A65" s="51" t="s">
        <v>3</v>
      </c>
      <c r="B65" s="51" t="s">
        <v>28</v>
      </c>
      <c r="C65" s="51"/>
      <c r="D65" s="52"/>
      <c r="E65" s="52"/>
      <c r="F65" s="52"/>
      <c r="G65" s="14"/>
      <c r="H65" s="82"/>
    </row>
    <row r="66" spans="1:8" ht="18" customHeight="1">
      <c r="A66" s="87" t="s">
        <v>29</v>
      </c>
      <c r="B66" s="87"/>
      <c r="C66" s="87"/>
      <c r="D66" s="88"/>
      <c r="E66" s="52"/>
      <c r="F66" s="52"/>
      <c r="G66" s="14"/>
      <c r="H66" s="82">
        <v>264825533.42</v>
      </c>
    </row>
    <row r="67" spans="1:9" ht="18" customHeight="1">
      <c r="A67" s="87"/>
      <c r="B67" s="89" t="s">
        <v>23</v>
      </c>
      <c r="C67" s="87"/>
      <c r="D67" s="88"/>
      <c r="E67" s="56"/>
      <c r="F67" s="88"/>
      <c r="G67" s="14"/>
      <c r="H67" s="82">
        <f>H66-D95+F95-F91</f>
        <v>265065533.42</v>
      </c>
      <c r="I67" s="516"/>
    </row>
    <row r="68" spans="1:9" ht="18" customHeight="1">
      <c r="A68" s="87"/>
      <c r="B68" s="89"/>
      <c r="C68" s="87"/>
      <c r="D68" s="88"/>
      <c r="E68" s="56"/>
      <c r="F68" s="88"/>
      <c r="G68" s="14"/>
      <c r="H68" s="82"/>
      <c r="I68" s="516"/>
    </row>
    <row r="69" spans="1:9" ht="18" customHeight="1">
      <c r="A69" s="87"/>
      <c r="B69" s="89"/>
      <c r="C69" s="87"/>
      <c r="D69" s="88"/>
      <c r="E69" s="56"/>
      <c r="F69" s="88"/>
      <c r="G69" s="14"/>
      <c r="H69" s="82"/>
      <c r="I69" s="516"/>
    </row>
    <row r="70" spans="1:8" ht="18" customHeight="1">
      <c r="A70" s="87" t="s">
        <v>199</v>
      </c>
      <c r="B70" s="87"/>
      <c r="C70" s="87"/>
      <c r="D70" s="88"/>
      <c r="E70" s="52"/>
      <c r="F70" s="52"/>
      <c r="G70" s="14"/>
      <c r="H70" s="82">
        <v>38943936.19</v>
      </c>
    </row>
    <row r="71" spans="1:11" ht="18" customHeight="1">
      <c r="A71" s="87"/>
      <c r="B71" s="89" t="s">
        <v>23</v>
      </c>
      <c r="C71" s="87"/>
      <c r="D71" s="88"/>
      <c r="E71" s="56"/>
      <c r="F71" s="88"/>
      <c r="G71" s="14"/>
      <c r="H71" s="82">
        <f>H70+F91</f>
        <v>39593936.19</v>
      </c>
      <c r="I71" s="516"/>
      <c r="K71" s="516"/>
    </row>
    <row r="72" spans="1:11" ht="18" customHeight="1">
      <c r="A72" s="87"/>
      <c r="B72" s="89"/>
      <c r="C72" s="87"/>
      <c r="D72" s="88"/>
      <c r="E72" s="56"/>
      <c r="F72" s="88"/>
      <c r="G72" s="14"/>
      <c r="H72" s="82"/>
      <c r="I72" s="516"/>
      <c r="J72" s="516"/>
      <c r="K72" s="517"/>
    </row>
    <row r="73" spans="1:8" ht="18" customHeight="1">
      <c r="A73" s="87"/>
      <c r="B73" s="89"/>
      <c r="C73" s="87"/>
      <c r="D73" s="88"/>
      <c r="E73" s="56"/>
      <c r="F73" s="88"/>
      <c r="G73" s="14"/>
      <c r="H73" s="82"/>
    </row>
    <row r="74" spans="1:8" ht="18" customHeight="1">
      <c r="A74" s="87"/>
      <c r="B74" s="89"/>
      <c r="C74" s="87"/>
      <c r="D74" s="88"/>
      <c r="E74" s="56"/>
      <c r="F74" s="88"/>
      <c r="G74" s="14"/>
      <c r="H74" s="82"/>
    </row>
    <row r="75" spans="1:8" ht="18" customHeight="1">
      <c r="A75" s="90" t="s">
        <v>14</v>
      </c>
      <c r="B75" s="91"/>
      <c r="C75" s="92"/>
      <c r="D75" s="16"/>
      <c r="E75" s="16"/>
      <c r="F75" s="16"/>
      <c r="G75" s="16"/>
      <c r="H75" s="19"/>
    </row>
    <row r="76" spans="1:8" ht="18" customHeight="1">
      <c r="A76" s="90"/>
      <c r="B76" s="91"/>
      <c r="C76" s="92"/>
      <c r="D76" s="16"/>
      <c r="E76" s="16"/>
      <c r="F76" s="16"/>
      <c r="G76" s="16"/>
      <c r="H76" s="19"/>
    </row>
    <row r="77" spans="1:8" ht="18" customHeight="1">
      <c r="A77" s="93" t="s">
        <v>223</v>
      </c>
      <c r="B77" s="93"/>
      <c r="C77" s="94"/>
      <c r="D77" s="17"/>
      <c r="E77" s="17"/>
      <c r="F77" s="17"/>
      <c r="G77" s="17"/>
      <c r="H77" s="15"/>
    </row>
    <row r="78" spans="1:8" ht="18" customHeight="1">
      <c r="A78" s="93"/>
      <c r="B78" s="93"/>
      <c r="C78" s="94"/>
      <c r="D78" s="17"/>
      <c r="E78" s="17"/>
      <c r="F78" s="17"/>
      <c r="G78" s="17"/>
      <c r="H78" s="15"/>
    </row>
    <row r="79" spans="1:8" ht="18" customHeight="1">
      <c r="A79" s="65"/>
      <c r="B79" s="65"/>
      <c r="C79" s="66"/>
      <c r="D79" s="9" t="s">
        <v>0</v>
      </c>
      <c r="E79" s="10"/>
      <c r="F79" s="9" t="s">
        <v>1</v>
      </c>
      <c r="G79" s="10"/>
      <c r="H79" s="15"/>
    </row>
    <row r="80" spans="1:8" ht="18" customHeight="1">
      <c r="A80" s="67"/>
      <c r="B80" s="67"/>
      <c r="C80" s="68"/>
      <c r="D80" s="11" t="s">
        <v>3</v>
      </c>
      <c r="E80" s="10" t="s">
        <v>2</v>
      </c>
      <c r="F80" s="11" t="s">
        <v>3</v>
      </c>
      <c r="G80" s="10" t="s">
        <v>2</v>
      </c>
      <c r="H80" s="15"/>
    </row>
    <row r="81" spans="1:8" ht="21.75" customHeight="1">
      <c r="A81" s="69" t="s">
        <v>5</v>
      </c>
      <c r="B81" s="69" t="s">
        <v>10</v>
      </c>
      <c r="C81" s="69" t="s">
        <v>6</v>
      </c>
      <c r="D81" s="12" t="s">
        <v>7</v>
      </c>
      <c r="E81" s="13" t="s">
        <v>8</v>
      </c>
      <c r="F81" s="12" t="s">
        <v>7</v>
      </c>
      <c r="G81" s="13" t="s">
        <v>8</v>
      </c>
      <c r="H81" s="15"/>
    </row>
    <row r="82" spans="1:28" s="387" customFormat="1" ht="18" customHeight="1">
      <c r="A82" s="381" t="s">
        <v>214</v>
      </c>
      <c r="B82" s="70"/>
      <c r="C82" s="72"/>
      <c r="D82" s="369">
        <f>D83+D87</f>
        <v>12327</v>
      </c>
      <c r="E82" s="114"/>
      <c r="F82" s="369">
        <f>F83+F87</f>
        <v>10000</v>
      </c>
      <c r="G82" s="386"/>
      <c r="H82" s="19"/>
      <c r="I82" s="512"/>
      <c r="J82" s="512"/>
      <c r="K82" s="512"/>
      <c r="L82" s="512"/>
      <c r="M82" s="512"/>
      <c r="N82" s="512"/>
      <c r="O82" s="520"/>
      <c r="P82" s="520"/>
      <c r="Q82" s="520"/>
      <c r="R82" s="520"/>
      <c r="S82" s="520"/>
      <c r="T82" s="520"/>
      <c r="U82" s="520"/>
      <c r="V82" s="520"/>
      <c r="W82" s="520"/>
      <c r="X82" s="520"/>
      <c r="Y82" s="520"/>
      <c r="Z82" s="520"/>
      <c r="AA82" s="520"/>
      <c r="AB82" s="520"/>
    </row>
    <row r="83" spans="1:14" ht="18" customHeight="1">
      <c r="A83" s="378"/>
      <c r="B83" s="495" t="s">
        <v>225</v>
      </c>
      <c r="C83" s="364"/>
      <c r="D83" s="368">
        <f>SUM(D84:D86)</f>
        <v>2327</v>
      </c>
      <c r="E83" s="367"/>
      <c r="F83" s="368">
        <f>SUM(F84:F86)</f>
        <v>10000</v>
      </c>
      <c r="G83" s="365"/>
      <c r="H83" s="15"/>
      <c r="I83" s="521"/>
      <c r="J83" s="521"/>
      <c r="K83" s="521"/>
      <c r="L83" s="521"/>
      <c r="M83" s="521"/>
      <c r="N83" s="521"/>
    </row>
    <row r="84" spans="1:14" ht="18" customHeight="1">
      <c r="A84" s="378"/>
      <c r="B84" s="495"/>
      <c r="C84" s="364" t="s">
        <v>226</v>
      </c>
      <c r="D84" s="368"/>
      <c r="E84" s="367"/>
      <c r="F84" s="368">
        <v>10000</v>
      </c>
      <c r="G84" s="365"/>
      <c r="H84" s="15"/>
      <c r="I84" s="521"/>
      <c r="J84" s="521"/>
      <c r="K84" s="521"/>
      <c r="L84" s="521"/>
      <c r="M84" s="521"/>
      <c r="N84" s="521"/>
    </row>
    <row r="85" spans="1:14" ht="18" customHeight="1">
      <c r="A85" s="378"/>
      <c r="B85" s="379"/>
      <c r="C85" s="345" t="s">
        <v>213</v>
      </c>
      <c r="D85" s="368">
        <v>500</v>
      </c>
      <c r="E85" s="367"/>
      <c r="F85" s="368"/>
      <c r="G85" s="365"/>
      <c r="H85" s="15"/>
      <c r="I85" s="521"/>
      <c r="J85" s="521"/>
      <c r="K85" s="521"/>
      <c r="L85" s="521"/>
      <c r="M85" s="521"/>
      <c r="N85" s="521"/>
    </row>
    <row r="86" spans="1:14" ht="18" customHeight="1">
      <c r="A86" s="378"/>
      <c r="B86" s="496"/>
      <c r="C86" s="380" t="s">
        <v>308</v>
      </c>
      <c r="D86" s="368">
        <v>1827</v>
      </c>
      <c r="E86" s="367"/>
      <c r="F86" s="368"/>
      <c r="G86" s="365"/>
      <c r="H86" s="15"/>
      <c r="I86" s="521"/>
      <c r="J86" s="521"/>
      <c r="K86" s="521"/>
      <c r="L86" s="521"/>
      <c r="M86" s="521"/>
      <c r="N86" s="521"/>
    </row>
    <row r="87" spans="1:14" ht="18" customHeight="1">
      <c r="A87" s="378"/>
      <c r="B87" s="496" t="s">
        <v>219</v>
      </c>
      <c r="C87" s="376" t="s">
        <v>226</v>
      </c>
      <c r="D87" s="368">
        <v>10000</v>
      </c>
      <c r="E87" s="368"/>
      <c r="F87" s="368"/>
      <c r="G87" s="365"/>
      <c r="H87" s="15"/>
      <c r="I87" s="521"/>
      <c r="J87" s="521"/>
      <c r="K87" s="521"/>
      <c r="L87" s="521"/>
      <c r="M87" s="521"/>
      <c r="N87" s="521"/>
    </row>
    <row r="88" spans="1:28" s="387" customFormat="1" ht="18" customHeight="1">
      <c r="A88" s="70" t="s">
        <v>309</v>
      </c>
      <c r="B88" s="499" t="s">
        <v>310</v>
      </c>
      <c r="C88" s="498"/>
      <c r="D88" s="77">
        <f>SUM(D89:D90)</f>
        <v>0</v>
      </c>
      <c r="E88" s="77"/>
      <c r="F88" s="77">
        <f>SUM(F89:F90)</f>
        <v>2327</v>
      </c>
      <c r="G88" s="386"/>
      <c r="H88" s="19"/>
      <c r="I88" s="512"/>
      <c r="J88" s="512"/>
      <c r="K88" s="512"/>
      <c r="L88" s="512"/>
      <c r="M88" s="512"/>
      <c r="N88" s="512"/>
      <c r="O88" s="520"/>
      <c r="P88" s="520"/>
      <c r="Q88" s="520"/>
      <c r="R88" s="520"/>
      <c r="S88" s="520"/>
      <c r="T88" s="520"/>
      <c r="U88" s="520"/>
      <c r="V88" s="520"/>
      <c r="W88" s="520"/>
      <c r="X88" s="520"/>
      <c r="Y88" s="520"/>
      <c r="Z88" s="520"/>
      <c r="AA88" s="520"/>
      <c r="AB88" s="520"/>
    </row>
    <row r="89" spans="1:14" ht="18" customHeight="1">
      <c r="A89" s="378"/>
      <c r="B89" s="495"/>
      <c r="C89" s="376" t="s">
        <v>311</v>
      </c>
      <c r="D89" s="368"/>
      <c r="E89" s="368"/>
      <c r="F89" s="368">
        <v>2295.55</v>
      </c>
      <c r="G89" s="365"/>
      <c r="H89" s="15"/>
      <c r="I89" s="521"/>
      <c r="J89" s="521"/>
      <c r="K89" s="521"/>
      <c r="L89" s="521"/>
      <c r="M89" s="521"/>
      <c r="N89" s="521"/>
    </row>
    <row r="90" spans="1:14" ht="18" customHeight="1">
      <c r="A90" s="378"/>
      <c r="B90" s="496"/>
      <c r="C90" s="376" t="s">
        <v>312</v>
      </c>
      <c r="D90" s="368"/>
      <c r="E90" s="368"/>
      <c r="F90" s="368">
        <v>31.45</v>
      </c>
      <c r="G90" s="365"/>
      <c r="H90" s="15"/>
      <c r="I90" s="521"/>
      <c r="J90" s="521"/>
      <c r="K90" s="521"/>
      <c r="L90" s="521"/>
      <c r="M90" s="521"/>
      <c r="N90" s="521"/>
    </row>
    <row r="91" spans="1:28" s="29" customFormat="1" ht="18" customHeight="1">
      <c r="A91" s="381" t="s">
        <v>227</v>
      </c>
      <c r="B91" s="497" t="s">
        <v>228</v>
      </c>
      <c r="C91" s="73" t="s">
        <v>200</v>
      </c>
      <c r="D91" s="77"/>
      <c r="E91" s="77"/>
      <c r="F91" s="77">
        <v>650000</v>
      </c>
      <c r="G91" s="77"/>
      <c r="H91" s="22"/>
      <c r="I91" s="518"/>
      <c r="J91" s="518"/>
      <c r="K91" s="518"/>
      <c r="L91" s="518"/>
      <c r="M91" s="518"/>
      <c r="N91" s="518"/>
      <c r="O91" s="519"/>
      <c r="P91" s="519"/>
      <c r="Q91" s="519"/>
      <c r="R91" s="519"/>
      <c r="S91" s="519"/>
      <c r="T91" s="519"/>
      <c r="U91" s="519"/>
      <c r="V91" s="519"/>
      <c r="W91" s="519"/>
      <c r="X91" s="519"/>
      <c r="Y91" s="519"/>
      <c r="Z91" s="519"/>
      <c r="AA91" s="519"/>
      <c r="AB91" s="519"/>
    </row>
    <row r="92" spans="1:28" s="29" customFormat="1" ht="18" customHeight="1">
      <c r="A92" s="70" t="s">
        <v>216</v>
      </c>
      <c r="B92" s="70" t="s">
        <v>229</v>
      </c>
      <c r="C92" s="70"/>
      <c r="D92" s="77"/>
      <c r="E92" s="77"/>
      <c r="F92" s="77">
        <f>SUM(F93:F94)</f>
        <v>240000</v>
      </c>
      <c r="G92" s="77"/>
      <c r="H92" s="22"/>
      <c r="I92" s="518"/>
      <c r="J92" s="518"/>
      <c r="K92" s="518"/>
      <c r="L92" s="518"/>
      <c r="M92" s="518"/>
      <c r="N92" s="518"/>
      <c r="O92" s="519"/>
      <c r="P92" s="519"/>
      <c r="Q92" s="519"/>
      <c r="R92" s="519"/>
      <c r="S92" s="519"/>
      <c r="T92" s="519"/>
      <c r="U92" s="519"/>
      <c r="V92" s="519"/>
      <c r="W92" s="519"/>
      <c r="X92" s="519"/>
      <c r="Y92" s="519"/>
      <c r="Z92" s="519"/>
      <c r="AA92" s="519"/>
      <c r="AB92" s="519"/>
    </row>
    <row r="93" spans="1:28" s="29" customFormat="1" ht="18" customHeight="1">
      <c r="A93" s="366"/>
      <c r="B93" s="379"/>
      <c r="C93" s="380" t="s">
        <v>221</v>
      </c>
      <c r="D93" s="368"/>
      <c r="E93" s="368"/>
      <c r="F93" s="368">
        <v>30000</v>
      </c>
      <c r="G93" s="368"/>
      <c r="H93" s="22"/>
      <c r="I93" s="518"/>
      <c r="J93" s="518"/>
      <c r="K93" s="518"/>
      <c r="L93" s="518"/>
      <c r="M93" s="518"/>
      <c r="N93" s="518"/>
      <c r="O93" s="519"/>
      <c r="P93" s="519"/>
      <c r="Q93" s="519"/>
      <c r="R93" s="519"/>
      <c r="S93" s="519"/>
      <c r="T93" s="519"/>
      <c r="U93" s="519"/>
      <c r="V93" s="519"/>
      <c r="W93" s="519"/>
      <c r="X93" s="519"/>
      <c r="Y93" s="519"/>
      <c r="Z93" s="519"/>
      <c r="AA93" s="519"/>
      <c r="AB93" s="519"/>
    </row>
    <row r="94" spans="1:28" s="29" customFormat="1" ht="18" customHeight="1">
      <c r="A94" s="366"/>
      <c r="B94" s="379"/>
      <c r="C94" s="376" t="s">
        <v>213</v>
      </c>
      <c r="D94" s="368"/>
      <c r="E94" s="368"/>
      <c r="F94" s="368">
        <v>210000</v>
      </c>
      <c r="G94" s="368"/>
      <c r="H94" s="22"/>
      <c r="I94" s="518"/>
      <c r="J94" s="518"/>
      <c r="K94" s="518"/>
      <c r="L94" s="518"/>
      <c r="M94" s="518"/>
      <c r="N94" s="518"/>
      <c r="O94" s="519"/>
      <c r="P94" s="519"/>
      <c r="Q94" s="519"/>
      <c r="R94" s="519"/>
      <c r="S94" s="519"/>
      <c r="T94" s="519"/>
      <c r="U94" s="519"/>
      <c r="V94" s="519"/>
      <c r="W94" s="519"/>
      <c r="X94" s="519"/>
      <c r="Y94" s="519"/>
      <c r="Z94" s="519"/>
      <c r="AA94" s="519"/>
      <c r="AB94" s="519"/>
    </row>
    <row r="95" spans="1:28" s="29" customFormat="1" ht="18" customHeight="1">
      <c r="A95" s="95" t="s">
        <v>9</v>
      </c>
      <c r="B95" s="96"/>
      <c r="C95" s="97"/>
      <c r="D95" s="28">
        <f>D82+D88+D91+D92</f>
        <v>12327</v>
      </c>
      <c r="E95" s="28">
        <f>E82+E88+E91+E92</f>
        <v>0</v>
      </c>
      <c r="F95" s="28">
        <f>F82+F88+F91+F92</f>
        <v>902327</v>
      </c>
      <c r="G95" s="28">
        <f>G82+G88+G91+G92</f>
        <v>0</v>
      </c>
      <c r="H95" s="22"/>
      <c r="I95" s="522"/>
      <c r="J95" s="518"/>
      <c r="K95" s="518"/>
      <c r="L95" s="518"/>
      <c r="M95" s="518"/>
      <c r="N95" s="518"/>
      <c r="O95" s="519"/>
      <c r="P95" s="519"/>
      <c r="Q95" s="519"/>
      <c r="R95" s="519"/>
      <c r="S95" s="519"/>
      <c r="T95" s="519"/>
      <c r="U95" s="519"/>
      <c r="V95" s="519"/>
      <c r="W95" s="519"/>
      <c r="X95" s="519"/>
      <c r="Y95" s="519"/>
      <c r="Z95" s="519"/>
      <c r="AA95" s="519"/>
      <c r="AB95" s="519"/>
    </row>
    <row r="96" spans="1:28" s="29" customFormat="1" ht="18" customHeight="1">
      <c r="A96" s="98"/>
      <c r="B96" s="99"/>
      <c r="C96" s="100"/>
      <c r="D96" s="24"/>
      <c r="E96" s="24"/>
      <c r="F96" s="24"/>
      <c r="G96" s="24"/>
      <c r="H96" s="22"/>
      <c r="I96" s="518"/>
      <c r="J96" s="518"/>
      <c r="K96" s="518"/>
      <c r="L96" s="518"/>
      <c r="M96" s="518"/>
      <c r="N96" s="518"/>
      <c r="O96" s="519"/>
      <c r="P96" s="519"/>
      <c r="Q96" s="519"/>
      <c r="R96" s="519"/>
      <c r="S96" s="519"/>
      <c r="T96" s="519"/>
      <c r="U96" s="519"/>
      <c r="V96" s="519"/>
      <c r="W96" s="519"/>
      <c r="X96" s="519"/>
      <c r="Y96" s="519"/>
      <c r="Z96" s="519"/>
      <c r="AA96" s="519"/>
      <c r="AB96" s="519"/>
    </row>
    <row r="97" spans="1:28" s="29" customFormat="1" ht="18" customHeight="1">
      <c r="A97" s="98"/>
      <c r="B97" s="99"/>
      <c r="C97" s="100"/>
      <c r="D97" s="24"/>
      <c r="E97" s="24"/>
      <c r="F97" s="24"/>
      <c r="G97" s="24"/>
      <c r="H97" s="22"/>
      <c r="I97" s="518"/>
      <c r="J97" s="518"/>
      <c r="K97" s="518"/>
      <c r="L97" s="518"/>
      <c r="M97" s="518"/>
      <c r="N97" s="518"/>
      <c r="O97" s="519"/>
      <c r="P97" s="519"/>
      <c r="Q97" s="519"/>
      <c r="R97" s="519"/>
      <c r="S97" s="519"/>
      <c r="T97" s="519"/>
      <c r="U97" s="519"/>
      <c r="V97" s="519"/>
      <c r="W97" s="519"/>
      <c r="X97" s="519"/>
      <c r="Y97" s="519"/>
      <c r="Z97" s="519"/>
      <c r="AA97" s="519"/>
      <c r="AB97" s="519"/>
    </row>
    <row r="98" spans="1:8" ht="18" customHeight="1">
      <c r="A98" s="43" t="s">
        <v>232</v>
      </c>
      <c r="B98" s="99"/>
      <c r="C98" s="79"/>
      <c r="D98" s="350"/>
      <c r="E98" s="14"/>
      <c r="F98" s="350"/>
      <c r="G98" s="24"/>
      <c r="H98" s="15"/>
    </row>
    <row r="99" spans="1:8" ht="18" customHeight="1">
      <c r="A99" s="43"/>
      <c r="B99" s="99"/>
      <c r="C99" s="79"/>
      <c r="D99" s="350"/>
      <c r="E99" s="14"/>
      <c r="F99" s="350"/>
      <c r="G99" s="24"/>
      <c r="H99" s="15"/>
    </row>
    <row r="100" spans="1:8" ht="18" customHeight="1">
      <c r="A100" s="43"/>
      <c r="B100" s="99"/>
      <c r="C100" s="79"/>
      <c r="D100" s="350"/>
      <c r="E100" s="14"/>
      <c r="F100" s="350"/>
      <c r="G100" s="24"/>
      <c r="H100" s="15"/>
    </row>
    <row r="101" spans="1:8" ht="18" customHeight="1">
      <c r="A101" s="352" t="s">
        <v>201</v>
      </c>
      <c r="B101" s="78"/>
      <c r="C101" s="79"/>
      <c r="D101" s="14"/>
      <c r="E101" s="14"/>
      <c r="F101" s="24"/>
      <c r="G101" s="24"/>
      <c r="H101" s="15"/>
    </row>
    <row r="102" spans="1:28" s="119" customFormat="1" ht="18" customHeight="1">
      <c r="A102" s="353" t="s">
        <v>202</v>
      </c>
      <c r="B102" s="78"/>
      <c r="C102" s="354"/>
      <c r="D102" s="355"/>
      <c r="E102" s="14"/>
      <c r="F102" s="24"/>
      <c r="G102" s="24"/>
      <c r="H102" s="18"/>
      <c r="I102" s="511"/>
      <c r="J102" s="511"/>
      <c r="K102" s="511"/>
      <c r="L102" s="511"/>
      <c r="M102" s="511"/>
      <c r="N102" s="511"/>
      <c r="O102" s="523"/>
      <c r="P102" s="523"/>
      <c r="Q102" s="523"/>
      <c r="R102" s="523"/>
      <c r="S102" s="523"/>
      <c r="T102" s="523"/>
      <c r="U102" s="523"/>
      <c r="V102" s="523"/>
      <c r="W102" s="523"/>
      <c r="X102" s="523"/>
      <c r="Y102" s="523"/>
      <c r="Z102" s="523"/>
      <c r="AA102" s="523"/>
      <c r="AB102" s="523"/>
    </row>
    <row r="103" spans="1:28" s="119" customFormat="1" ht="18" customHeight="1">
      <c r="A103" s="353"/>
      <c r="B103" s="78"/>
      <c r="C103" s="354"/>
      <c r="D103" s="355"/>
      <c r="E103" s="14"/>
      <c r="F103" s="24"/>
      <c r="G103" s="24"/>
      <c r="H103" s="18"/>
      <c r="I103" s="511"/>
      <c r="J103" s="511"/>
      <c r="K103" s="511"/>
      <c r="L103" s="511"/>
      <c r="M103" s="511"/>
      <c r="N103" s="511"/>
      <c r="O103" s="523"/>
      <c r="P103" s="523"/>
      <c r="Q103" s="523"/>
      <c r="R103" s="523"/>
      <c r="S103" s="523"/>
      <c r="T103" s="523"/>
      <c r="U103" s="523"/>
      <c r="V103" s="523"/>
      <c r="W103" s="523"/>
      <c r="X103" s="523"/>
      <c r="Y103" s="523"/>
      <c r="Z103" s="523"/>
      <c r="AA103" s="523"/>
      <c r="AB103" s="523"/>
    </row>
    <row r="104" spans="1:28" s="119" customFormat="1" ht="13.5" customHeight="1">
      <c r="A104" s="353"/>
      <c r="B104" s="78"/>
      <c r="C104" s="354"/>
      <c r="D104" s="355"/>
      <c r="E104" s="14"/>
      <c r="F104" s="24"/>
      <c r="G104" s="24"/>
      <c r="H104" s="18"/>
      <c r="I104" s="511"/>
      <c r="J104" s="511"/>
      <c r="K104" s="511"/>
      <c r="L104" s="511"/>
      <c r="M104" s="511"/>
      <c r="N104" s="511"/>
      <c r="O104" s="523"/>
      <c r="P104" s="523"/>
      <c r="Q104" s="523"/>
      <c r="R104" s="523"/>
      <c r="S104" s="523"/>
      <c r="T104" s="523"/>
      <c r="U104" s="523"/>
      <c r="V104" s="523"/>
      <c r="W104" s="523"/>
      <c r="X104" s="523"/>
      <c r="Y104" s="523"/>
      <c r="Z104" s="523"/>
      <c r="AA104" s="523"/>
      <c r="AB104" s="523"/>
    </row>
    <row r="105" spans="1:28" s="119" customFormat="1" ht="18" customHeight="1">
      <c r="A105" s="356" t="s">
        <v>203</v>
      </c>
      <c r="B105" s="357"/>
      <c r="C105" s="99"/>
      <c r="D105" s="31"/>
      <c r="E105" s="31"/>
      <c r="F105" s="31"/>
      <c r="G105" s="31"/>
      <c r="H105" s="18"/>
      <c r="I105" s="511"/>
      <c r="J105" s="511"/>
      <c r="K105" s="511"/>
      <c r="L105" s="511"/>
      <c r="M105" s="511"/>
      <c r="N105" s="511"/>
      <c r="O105" s="523"/>
      <c r="P105" s="523"/>
      <c r="Q105" s="523"/>
      <c r="R105" s="523"/>
      <c r="S105" s="523"/>
      <c r="T105" s="523"/>
      <c r="U105" s="523"/>
      <c r="V105" s="523"/>
      <c r="W105" s="523"/>
      <c r="X105" s="523"/>
      <c r="Y105" s="523"/>
      <c r="Z105" s="523"/>
      <c r="AA105" s="523"/>
      <c r="AB105" s="523"/>
    </row>
    <row r="106" spans="1:28" s="3" customFormat="1" ht="18" customHeight="1">
      <c r="A106" s="98"/>
      <c r="B106" s="99"/>
      <c r="C106" s="99"/>
      <c r="D106" s="24"/>
      <c r="E106" s="24"/>
      <c r="F106" s="24"/>
      <c r="G106" s="24"/>
      <c r="H106" s="18"/>
      <c r="I106" s="524"/>
      <c r="J106" s="525"/>
      <c r="K106" s="525"/>
      <c r="L106" s="525"/>
      <c r="M106" s="522"/>
      <c r="N106" s="522"/>
      <c r="O106" s="526"/>
      <c r="P106" s="526"/>
      <c r="Q106" s="526"/>
      <c r="R106" s="526"/>
      <c r="S106" s="526"/>
      <c r="T106" s="526"/>
      <c r="U106" s="526"/>
      <c r="V106" s="526"/>
      <c r="W106" s="526"/>
      <c r="X106" s="526"/>
      <c r="Y106" s="526"/>
      <c r="Z106" s="526"/>
      <c r="AA106" s="526"/>
      <c r="AB106" s="526"/>
    </row>
    <row r="107" spans="1:28" s="3" customFormat="1" ht="18" customHeight="1">
      <c r="A107" s="358" t="s">
        <v>204</v>
      </c>
      <c r="B107" s="357"/>
      <c r="C107" s="359"/>
      <c r="D107" s="31"/>
      <c r="E107" s="31"/>
      <c r="F107" s="31"/>
      <c r="G107" s="31"/>
      <c r="H107" s="22">
        <f>H109</f>
        <v>650000</v>
      </c>
      <c r="I107" s="524"/>
      <c r="J107" s="525"/>
      <c r="K107" s="525"/>
      <c r="L107" s="525"/>
      <c r="M107" s="522"/>
      <c r="N107" s="522"/>
      <c r="O107" s="526"/>
      <c r="P107" s="526"/>
      <c r="Q107" s="526"/>
      <c r="R107" s="526"/>
      <c r="S107" s="526"/>
      <c r="T107" s="526"/>
      <c r="U107" s="526"/>
      <c r="V107" s="526"/>
      <c r="W107" s="526"/>
      <c r="X107" s="526"/>
      <c r="Y107" s="526"/>
      <c r="Z107" s="526"/>
      <c r="AA107" s="526"/>
      <c r="AB107" s="526"/>
    </row>
    <row r="108" spans="1:28" s="3" customFormat="1" ht="18" customHeight="1">
      <c r="A108" s="43" t="s">
        <v>2</v>
      </c>
      <c r="B108" s="361"/>
      <c r="C108" s="362"/>
      <c r="D108" s="355"/>
      <c r="E108" s="14"/>
      <c r="F108" s="24"/>
      <c r="G108" s="24"/>
      <c r="H108" s="347"/>
      <c r="I108" s="524"/>
      <c r="J108" s="525"/>
      <c r="K108" s="525"/>
      <c r="L108" s="525"/>
      <c r="M108" s="522"/>
      <c r="N108" s="522"/>
      <c r="O108" s="526"/>
      <c r="P108" s="526"/>
      <c r="Q108" s="526"/>
      <c r="R108" s="526"/>
      <c r="S108" s="526"/>
      <c r="T108" s="526"/>
      <c r="U108" s="526"/>
      <c r="V108" s="526"/>
      <c r="W108" s="526"/>
      <c r="X108" s="526"/>
      <c r="Y108" s="526"/>
      <c r="Z108" s="526"/>
      <c r="AA108" s="526"/>
      <c r="AB108" s="526"/>
    </row>
    <row r="109" spans="1:28" s="3" customFormat="1" ht="18" customHeight="1">
      <c r="A109" s="80" t="s">
        <v>230</v>
      </c>
      <c r="B109" s="361"/>
      <c r="C109" s="362"/>
      <c r="D109" s="355"/>
      <c r="E109" s="14"/>
      <c r="F109" s="24"/>
      <c r="G109" s="24"/>
      <c r="H109" s="360">
        <f>H111</f>
        <v>650000</v>
      </c>
      <c r="I109" s="524"/>
      <c r="J109" s="525"/>
      <c r="K109" s="525"/>
      <c r="L109" s="525"/>
      <c r="M109" s="522"/>
      <c r="N109" s="522"/>
      <c r="O109" s="526"/>
      <c r="P109" s="526"/>
      <c r="Q109" s="526"/>
      <c r="R109" s="526"/>
      <c r="S109" s="526"/>
      <c r="T109" s="526"/>
      <c r="U109" s="526"/>
      <c r="V109" s="526"/>
      <c r="W109" s="526"/>
      <c r="X109" s="526"/>
      <c r="Y109" s="526"/>
      <c r="Z109" s="526"/>
      <c r="AA109" s="526"/>
      <c r="AB109" s="526"/>
    </row>
    <row r="110" spans="1:28" s="3" customFormat="1" ht="18" customHeight="1">
      <c r="A110" s="98" t="s">
        <v>2</v>
      </c>
      <c r="B110" s="361"/>
      <c r="C110" s="362"/>
      <c r="D110" s="355"/>
      <c r="E110" s="14"/>
      <c r="F110" s="24"/>
      <c r="G110" s="24"/>
      <c r="H110" s="347"/>
      <c r="I110" s="524"/>
      <c r="J110" s="525"/>
      <c r="K110" s="525"/>
      <c r="L110" s="525"/>
      <c r="M110" s="522"/>
      <c r="N110" s="522"/>
      <c r="O110" s="526"/>
      <c r="P110" s="526"/>
      <c r="Q110" s="526"/>
      <c r="R110" s="526"/>
      <c r="S110" s="526"/>
      <c r="T110" s="526"/>
      <c r="U110" s="526"/>
      <c r="V110" s="526"/>
      <c r="W110" s="526"/>
      <c r="X110" s="526"/>
      <c r="Y110" s="526"/>
      <c r="Z110" s="526"/>
      <c r="AA110" s="526"/>
      <c r="AB110" s="526"/>
    </row>
    <row r="111" spans="1:28" s="3" customFormat="1" ht="18" customHeight="1">
      <c r="A111" s="98"/>
      <c r="B111" s="371" t="s">
        <v>46</v>
      </c>
      <c r="C111" s="372"/>
      <c r="D111" s="373"/>
      <c r="E111" s="374"/>
      <c r="F111" s="375"/>
      <c r="G111" s="375"/>
      <c r="H111" s="347">
        <v>650000</v>
      </c>
      <c r="I111" s="524"/>
      <c r="J111" s="525"/>
      <c r="K111" s="525"/>
      <c r="L111" s="525"/>
      <c r="M111" s="522"/>
      <c r="N111" s="522"/>
      <c r="O111" s="526"/>
      <c r="P111" s="526"/>
      <c r="Q111" s="526"/>
      <c r="R111" s="526"/>
      <c r="S111" s="526"/>
      <c r="T111" s="526"/>
      <c r="U111" s="526"/>
      <c r="V111" s="526"/>
      <c r="W111" s="526"/>
      <c r="X111" s="526"/>
      <c r="Y111" s="526"/>
      <c r="Z111" s="526"/>
      <c r="AA111" s="526"/>
      <c r="AB111" s="526"/>
    </row>
    <row r="112" spans="1:28" s="3" customFormat="1" ht="15" customHeight="1">
      <c r="A112" s="98"/>
      <c r="B112" s="361"/>
      <c r="C112" s="362"/>
      <c r="D112" s="355"/>
      <c r="E112" s="14"/>
      <c r="F112" s="24"/>
      <c r="G112" s="24"/>
      <c r="H112" s="347"/>
      <c r="I112" s="524"/>
      <c r="J112" s="525"/>
      <c r="K112" s="525"/>
      <c r="L112" s="525"/>
      <c r="M112" s="522"/>
      <c r="N112" s="522"/>
      <c r="O112" s="526"/>
      <c r="P112" s="526"/>
      <c r="Q112" s="526"/>
      <c r="R112" s="526"/>
      <c r="S112" s="526"/>
      <c r="T112" s="526"/>
      <c r="U112" s="526"/>
      <c r="V112" s="526"/>
      <c r="W112" s="526"/>
      <c r="X112" s="526"/>
      <c r="Y112" s="526"/>
      <c r="Z112" s="526"/>
      <c r="AA112" s="526"/>
      <c r="AB112" s="526"/>
    </row>
    <row r="113" spans="1:28" s="3" customFormat="1" ht="18" customHeight="1">
      <c r="A113" s="363" t="s">
        <v>205</v>
      </c>
      <c r="B113" s="363"/>
      <c r="C113" s="354"/>
      <c r="D113" s="355"/>
      <c r="E113" s="14"/>
      <c r="F113" s="31"/>
      <c r="G113" s="31"/>
      <c r="H113" s="347"/>
      <c r="I113" s="524"/>
      <c r="J113" s="525"/>
      <c r="K113" s="525"/>
      <c r="L113" s="525"/>
      <c r="M113" s="522"/>
      <c r="N113" s="522"/>
      <c r="O113" s="526"/>
      <c r="P113" s="526"/>
      <c r="Q113" s="526"/>
      <c r="R113" s="526"/>
      <c r="S113" s="526"/>
      <c r="T113" s="526"/>
      <c r="U113" s="526"/>
      <c r="V113" s="526"/>
      <c r="W113" s="526"/>
      <c r="X113" s="526"/>
      <c r="Y113" s="526"/>
      <c r="Z113" s="526"/>
      <c r="AA113" s="526"/>
      <c r="AB113" s="526"/>
    </row>
    <row r="114" spans="1:28" s="3" customFormat="1" ht="18" customHeight="1">
      <c r="A114" s="363" t="s">
        <v>206</v>
      </c>
      <c r="B114" s="363"/>
      <c r="C114" s="354"/>
      <c r="D114" s="355"/>
      <c r="E114" s="14"/>
      <c r="F114" s="31"/>
      <c r="G114" s="31"/>
      <c r="H114" s="22"/>
      <c r="I114" s="522"/>
      <c r="J114" s="522"/>
      <c r="K114" s="522"/>
      <c r="L114" s="522"/>
      <c r="M114" s="522"/>
      <c r="N114" s="522"/>
      <c r="O114" s="526"/>
      <c r="P114" s="526"/>
      <c r="Q114" s="526"/>
      <c r="R114" s="526"/>
      <c r="S114" s="526"/>
      <c r="T114" s="526"/>
      <c r="U114" s="526"/>
      <c r="V114" s="526"/>
      <c r="W114" s="526"/>
      <c r="X114" s="526"/>
      <c r="Y114" s="526"/>
      <c r="Z114" s="526"/>
      <c r="AA114" s="526"/>
      <c r="AB114" s="526"/>
    </row>
    <row r="115" spans="1:28" s="3" customFormat="1" ht="18" customHeight="1">
      <c r="A115" s="363"/>
      <c r="B115" s="363"/>
      <c r="C115" s="354"/>
      <c r="D115" s="355"/>
      <c r="E115" s="14"/>
      <c r="F115" s="31"/>
      <c r="G115" s="31"/>
      <c r="H115" s="22"/>
      <c r="I115" s="522"/>
      <c r="J115" s="522"/>
      <c r="K115" s="522"/>
      <c r="L115" s="522"/>
      <c r="M115" s="522"/>
      <c r="N115" s="522"/>
      <c r="O115" s="526"/>
      <c r="P115" s="526"/>
      <c r="Q115" s="526"/>
      <c r="R115" s="526"/>
      <c r="S115" s="526"/>
      <c r="T115" s="526"/>
      <c r="U115" s="526"/>
      <c r="V115" s="526"/>
      <c r="W115" s="526"/>
      <c r="X115" s="526"/>
      <c r="Y115" s="526"/>
      <c r="Z115" s="526"/>
      <c r="AA115" s="526"/>
      <c r="AB115" s="526"/>
    </row>
    <row r="116" spans="1:28" s="3" customFormat="1" ht="18" customHeight="1">
      <c r="A116" s="363"/>
      <c r="B116" s="363"/>
      <c r="C116" s="354"/>
      <c r="D116" s="355"/>
      <c r="E116" s="14"/>
      <c r="F116" s="31"/>
      <c r="G116" s="31"/>
      <c r="H116" s="22"/>
      <c r="I116" s="522"/>
      <c r="J116" s="522"/>
      <c r="K116" s="522"/>
      <c r="L116" s="522"/>
      <c r="M116" s="522"/>
      <c r="N116" s="522"/>
      <c r="O116" s="526"/>
      <c r="P116" s="526"/>
      <c r="Q116" s="526"/>
      <c r="R116" s="526"/>
      <c r="S116" s="526"/>
      <c r="T116" s="526"/>
      <c r="U116" s="526"/>
      <c r="V116" s="526"/>
      <c r="W116" s="526"/>
      <c r="X116" s="526"/>
      <c r="Y116" s="526"/>
      <c r="Z116" s="526"/>
      <c r="AA116" s="526"/>
      <c r="AB116" s="526"/>
    </row>
    <row r="117" spans="1:28" s="3" customFormat="1" ht="18" customHeight="1">
      <c r="A117" s="363"/>
      <c r="B117" s="363"/>
      <c r="C117" s="354"/>
      <c r="D117" s="355"/>
      <c r="E117" s="14"/>
      <c r="F117" s="31"/>
      <c r="G117" s="31"/>
      <c r="H117" s="22"/>
      <c r="I117" s="522"/>
      <c r="J117" s="522"/>
      <c r="K117" s="522"/>
      <c r="L117" s="522"/>
      <c r="M117" s="522"/>
      <c r="N117" s="522"/>
      <c r="O117" s="526"/>
      <c r="P117" s="526"/>
      <c r="Q117" s="526"/>
      <c r="R117" s="526"/>
      <c r="S117" s="526"/>
      <c r="T117" s="526"/>
      <c r="U117" s="526"/>
      <c r="V117" s="526"/>
      <c r="W117" s="526"/>
      <c r="X117" s="526"/>
      <c r="Y117" s="526"/>
      <c r="Z117" s="526"/>
      <c r="AA117" s="526"/>
      <c r="AB117" s="526"/>
    </row>
    <row r="118" spans="1:28" s="3" customFormat="1" ht="18" customHeight="1">
      <c r="A118" s="388" t="s">
        <v>238</v>
      </c>
      <c r="B118" s="389"/>
      <c r="C118" s="389"/>
      <c r="D118" s="346"/>
      <c r="E118" s="346"/>
      <c r="F118" s="346"/>
      <c r="G118" s="346"/>
      <c r="H118" s="347"/>
      <c r="I118" s="524"/>
      <c r="J118" s="522"/>
      <c r="K118" s="522"/>
      <c r="L118" s="522"/>
      <c r="M118" s="522"/>
      <c r="N118" s="522"/>
      <c r="O118" s="526"/>
      <c r="P118" s="526"/>
      <c r="Q118" s="526"/>
      <c r="R118" s="526"/>
      <c r="S118" s="526"/>
      <c r="T118" s="526"/>
      <c r="U118" s="526"/>
      <c r="V118" s="526"/>
      <c r="W118" s="526"/>
      <c r="X118" s="526"/>
      <c r="Y118" s="526"/>
      <c r="Z118" s="526"/>
      <c r="AA118" s="526"/>
      <c r="AB118" s="526"/>
    </row>
    <row r="119" spans="1:28" s="3" customFormat="1" ht="18" customHeight="1">
      <c r="A119" s="348" t="s">
        <v>236</v>
      </c>
      <c r="B119" s="389"/>
      <c r="C119" s="389"/>
      <c r="D119" s="346"/>
      <c r="E119" s="346"/>
      <c r="F119" s="346"/>
      <c r="G119" s="346"/>
      <c r="H119" s="347"/>
      <c r="I119" s="524"/>
      <c r="J119" s="522"/>
      <c r="K119" s="522"/>
      <c r="L119" s="522"/>
      <c r="M119" s="522"/>
      <c r="N119" s="522"/>
      <c r="O119" s="526"/>
      <c r="P119" s="526"/>
      <c r="Q119" s="526"/>
      <c r="R119" s="526"/>
      <c r="S119" s="526"/>
      <c r="T119" s="526"/>
      <c r="U119" s="526"/>
      <c r="V119" s="526"/>
      <c r="W119" s="526"/>
      <c r="X119" s="526"/>
      <c r="Y119" s="526"/>
      <c r="Z119" s="526"/>
      <c r="AA119" s="526"/>
      <c r="AB119" s="526"/>
    </row>
    <row r="120" spans="1:28" s="3" customFormat="1" ht="18" customHeight="1">
      <c r="A120" s="348" t="s">
        <v>237</v>
      </c>
      <c r="B120" s="349"/>
      <c r="C120" s="42"/>
      <c r="D120" s="346"/>
      <c r="E120" s="346"/>
      <c r="F120" s="346"/>
      <c r="G120" s="346"/>
      <c r="H120" s="347"/>
      <c r="I120" s="524"/>
      <c r="J120" s="522"/>
      <c r="K120" s="522"/>
      <c r="L120" s="522"/>
      <c r="M120" s="522"/>
      <c r="N120" s="522"/>
      <c r="O120" s="526"/>
      <c r="P120" s="526"/>
      <c r="Q120" s="526"/>
      <c r="R120" s="526"/>
      <c r="S120" s="526"/>
      <c r="T120" s="526"/>
      <c r="U120" s="526"/>
      <c r="V120" s="526"/>
      <c r="W120" s="526"/>
      <c r="X120" s="526"/>
      <c r="Y120" s="526"/>
      <c r="Z120" s="526"/>
      <c r="AA120" s="526"/>
      <c r="AB120" s="526"/>
    </row>
    <row r="121" spans="1:28" s="3" customFormat="1" ht="18" customHeight="1">
      <c r="A121" s="363"/>
      <c r="B121" s="363"/>
      <c r="C121" s="354"/>
      <c r="D121" s="355"/>
      <c r="E121" s="14"/>
      <c r="F121" s="31"/>
      <c r="G121" s="31"/>
      <c r="H121" s="22"/>
      <c r="I121" s="522"/>
      <c r="J121" s="522"/>
      <c r="K121" s="522"/>
      <c r="L121" s="522"/>
      <c r="M121" s="522"/>
      <c r="N121" s="522"/>
      <c r="O121" s="526"/>
      <c r="P121" s="526"/>
      <c r="Q121" s="526"/>
      <c r="R121" s="526"/>
      <c r="S121" s="526"/>
      <c r="T121" s="526"/>
      <c r="U121" s="526"/>
      <c r="V121" s="526"/>
      <c r="W121" s="526"/>
      <c r="X121" s="526"/>
      <c r="Y121" s="526"/>
      <c r="Z121" s="526"/>
      <c r="AA121" s="526"/>
      <c r="AB121" s="526"/>
    </row>
    <row r="122" spans="1:28" s="3" customFormat="1" ht="18" customHeight="1">
      <c r="A122" s="98"/>
      <c r="B122" s="361"/>
      <c r="C122" s="362"/>
      <c r="D122" s="355"/>
      <c r="E122" s="14"/>
      <c r="F122" s="24"/>
      <c r="G122" s="24"/>
      <c r="H122" s="360"/>
      <c r="I122" s="524"/>
      <c r="J122" s="525"/>
      <c r="K122" s="525"/>
      <c r="L122" s="525"/>
      <c r="M122" s="522"/>
      <c r="N122" s="522"/>
      <c r="O122" s="526"/>
      <c r="P122" s="526"/>
      <c r="Q122" s="526"/>
      <c r="R122" s="526"/>
      <c r="S122" s="526"/>
      <c r="T122" s="526"/>
      <c r="U122" s="526"/>
      <c r="V122" s="526"/>
      <c r="W122" s="526"/>
      <c r="X122" s="526"/>
      <c r="Y122" s="526"/>
      <c r="Z122" s="526"/>
      <c r="AA122" s="526"/>
      <c r="AB122" s="526"/>
    </row>
    <row r="123" spans="1:12" ht="18" customHeight="1">
      <c r="A123" s="62" t="s">
        <v>30</v>
      </c>
      <c r="B123" s="62"/>
      <c r="C123" s="101"/>
      <c r="D123" s="102"/>
      <c r="E123" s="102"/>
      <c r="F123" s="103"/>
      <c r="G123" s="102"/>
      <c r="H123" s="84"/>
      <c r="I123" s="527"/>
      <c r="J123" s="528"/>
      <c r="K123" s="529"/>
      <c r="L123" s="529"/>
    </row>
    <row r="124" spans="1:12" ht="18" customHeight="1">
      <c r="A124" s="62"/>
      <c r="B124" s="62"/>
      <c r="C124" s="101"/>
      <c r="D124" s="102"/>
      <c r="E124" s="102"/>
      <c r="F124" s="103"/>
      <c r="G124" s="102"/>
      <c r="H124" s="84"/>
      <c r="I124" s="527"/>
      <c r="J124" s="528"/>
      <c r="K124" s="529"/>
      <c r="L124" s="529"/>
    </row>
    <row r="125" spans="1:12" ht="18" customHeight="1">
      <c r="A125" s="104" t="s">
        <v>31</v>
      </c>
      <c r="B125" s="104"/>
      <c r="C125" s="105"/>
      <c r="D125" s="106"/>
      <c r="E125" s="106"/>
      <c r="F125" s="107"/>
      <c r="G125" s="106"/>
      <c r="H125" s="84"/>
      <c r="I125" s="527"/>
      <c r="J125" s="528"/>
      <c r="K125" s="529"/>
      <c r="L125" s="529"/>
    </row>
    <row r="126" spans="1:12" ht="18" customHeight="1">
      <c r="A126" s="104"/>
      <c r="B126" s="104"/>
      <c r="C126" s="105"/>
      <c r="D126" s="106"/>
      <c r="E126" s="106"/>
      <c r="F126" s="107"/>
      <c r="G126" s="106"/>
      <c r="H126" s="84"/>
      <c r="I126" s="527"/>
      <c r="J126" s="528"/>
      <c r="K126" s="529"/>
      <c r="L126" s="529"/>
    </row>
    <row r="127" spans="1:12" ht="18" customHeight="1">
      <c r="A127" s="62" t="s">
        <v>32</v>
      </c>
      <c r="B127" s="62"/>
      <c r="C127" s="101"/>
      <c r="D127" s="102"/>
      <c r="E127" s="102"/>
      <c r="F127" s="103"/>
      <c r="G127" s="102"/>
      <c r="H127" s="84"/>
      <c r="I127" s="527"/>
      <c r="J127" s="528"/>
      <c r="K127" s="529"/>
      <c r="L127" s="529"/>
    </row>
    <row r="128" spans="1:12" ht="18" customHeight="1">
      <c r="A128" s="62"/>
      <c r="B128" s="62"/>
      <c r="C128" s="101"/>
      <c r="D128" s="102"/>
      <c r="E128" s="102"/>
      <c r="F128" s="103"/>
      <c r="G128" s="102"/>
      <c r="H128" s="84"/>
      <c r="I128" s="527"/>
      <c r="J128" s="528"/>
      <c r="K128" s="529"/>
      <c r="L128" s="529"/>
    </row>
    <row r="129" spans="1:12" ht="18" customHeight="1">
      <c r="A129" s="104" t="s">
        <v>33</v>
      </c>
      <c r="B129" s="104"/>
      <c r="C129" s="105"/>
      <c r="D129" s="106"/>
      <c r="E129" s="106"/>
      <c r="F129" s="107"/>
      <c r="G129" s="106"/>
      <c r="H129" s="84"/>
      <c r="I129" s="527"/>
      <c r="J129" s="528"/>
      <c r="K129" s="529"/>
      <c r="L129" s="529"/>
    </row>
    <row r="130" spans="1:12" ht="18" customHeight="1">
      <c r="A130" s="104"/>
      <c r="B130" s="104"/>
      <c r="C130" s="105"/>
      <c r="D130" s="106"/>
      <c r="E130" s="106"/>
      <c r="F130" s="107"/>
      <c r="G130" s="106"/>
      <c r="H130" s="84"/>
      <c r="I130" s="527"/>
      <c r="J130" s="528"/>
      <c r="K130" s="529"/>
      <c r="L130" s="529"/>
    </row>
    <row r="131" spans="1:12" ht="18" customHeight="1">
      <c r="A131" s="104"/>
      <c r="B131" s="104"/>
      <c r="C131" s="105"/>
      <c r="D131" s="106"/>
      <c r="E131" s="106"/>
      <c r="F131" s="107"/>
      <c r="G131" s="106"/>
      <c r="H131" s="84"/>
      <c r="I131" s="527"/>
      <c r="J131" s="528"/>
      <c r="K131" s="529"/>
      <c r="L131" s="529"/>
    </row>
    <row r="132" spans="1:28" s="3" customFormat="1" ht="18" customHeight="1">
      <c r="A132" s="59"/>
      <c r="B132" s="59"/>
      <c r="C132" s="60"/>
      <c r="D132" s="108"/>
      <c r="E132" s="108"/>
      <c r="F132" s="109" t="s">
        <v>34</v>
      </c>
      <c r="G132" s="108"/>
      <c r="H132" s="347"/>
      <c r="I132" s="524"/>
      <c r="J132" s="525"/>
      <c r="K132" s="525"/>
      <c r="L132" s="525"/>
      <c r="M132" s="522"/>
      <c r="N132" s="522"/>
      <c r="O132" s="526"/>
      <c r="P132" s="526"/>
      <c r="Q132" s="526"/>
      <c r="R132" s="526"/>
      <c r="S132" s="526"/>
      <c r="T132" s="526"/>
      <c r="U132" s="526"/>
      <c r="V132" s="526"/>
      <c r="W132" s="526"/>
      <c r="X132" s="526"/>
      <c r="Y132" s="526"/>
      <c r="Z132" s="526"/>
      <c r="AA132" s="526"/>
      <c r="AB132" s="526"/>
    </row>
    <row r="133" spans="1:8" ht="18" customHeight="1">
      <c r="A133" s="59"/>
      <c r="B133" s="59"/>
      <c r="C133" s="60"/>
      <c r="D133" s="108"/>
      <c r="E133" s="108"/>
      <c r="F133" s="109" t="s">
        <v>35</v>
      </c>
      <c r="G133" s="108"/>
      <c r="H133" s="84"/>
    </row>
    <row r="134" spans="1:8" ht="18" customHeight="1">
      <c r="A134" s="59"/>
      <c r="B134" s="59"/>
      <c r="C134" s="60"/>
      <c r="D134" s="108"/>
      <c r="E134" s="108"/>
      <c r="F134" s="109"/>
      <c r="G134" s="108"/>
      <c r="H134" s="84"/>
    </row>
    <row r="135" spans="1:8" ht="18" customHeight="1">
      <c r="A135" s="59"/>
      <c r="B135" s="59"/>
      <c r="C135" s="60"/>
      <c r="D135" s="108"/>
      <c r="E135" s="108"/>
      <c r="F135" s="110" t="s">
        <v>36</v>
      </c>
      <c r="G135" s="108"/>
      <c r="H135" s="15"/>
    </row>
    <row r="136" spans="1:8" ht="18" customHeight="1">
      <c r="A136" s="42"/>
      <c r="B136" s="42"/>
      <c r="C136" s="42"/>
      <c r="H136" s="15"/>
    </row>
    <row r="137" spans="1:8" ht="18" customHeight="1">
      <c r="A137" s="42"/>
      <c r="B137" s="42"/>
      <c r="C137" s="42"/>
      <c r="H137" s="84"/>
    </row>
    <row r="138" spans="1:8" ht="18" customHeight="1">
      <c r="A138" s="42"/>
      <c r="B138" s="42"/>
      <c r="C138" s="42"/>
      <c r="H138" s="84"/>
    </row>
  </sheetData>
  <sheetProtection/>
  <printOptions/>
  <pageMargins left="0.1968503937007874" right="0" top="0.984251968503937" bottom="0.984251968503937" header="0.5118110236220472" footer="0.5118110236220472"/>
  <pageSetup horizontalDpi="600" verticalDpi="600" orientation="portrait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90"/>
  <sheetViews>
    <sheetView zoomScale="130" zoomScaleNormal="130" zoomScalePageLayoutView="0" workbookViewId="0" topLeftCell="A139">
      <selection activeCell="E94" sqref="E94"/>
    </sheetView>
  </sheetViews>
  <sheetFormatPr defaultColWidth="9.140625" defaultRowHeight="12.75"/>
  <cols>
    <col min="1" max="1" width="4.57421875" style="112" customWidth="1"/>
    <col min="2" max="2" width="5.140625" style="36" customWidth="1"/>
    <col min="3" max="3" width="6.57421875" style="36" customWidth="1"/>
    <col min="4" max="4" width="5.28125" style="115" customWidth="1"/>
    <col min="5" max="5" width="40.7109375" style="37" customWidth="1"/>
    <col min="6" max="6" width="16.28125" style="112" customWidth="1"/>
    <col min="7" max="7" width="13.28125" style="112" customWidth="1"/>
    <col min="8" max="8" width="15.140625" style="36" hidden="1" customWidth="1"/>
    <col min="9" max="9" width="20.8515625" style="36" customWidth="1"/>
    <col min="10" max="10" width="14.7109375" style="118" customWidth="1"/>
    <col min="11" max="11" width="9.140625" style="118" customWidth="1"/>
    <col min="12" max="12" width="32.140625" style="118" customWidth="1"/>
    <col min="13" max="15" width="9.140625" style="118" customWidth="1"/>
    <col min="16" max="16384" width="9.140625" style="36" customWidth="1"/>
  </cols>
  <sheetData>
    <row r="1" spans="1:7" ht="20.25">
      <c r="A1" s="133"/>
      <c r="B1" s="121"/>
      <c r="C1" s="121"/>
      <c r="D1" s="133"/>
      <c r="F1" s="134" t="s">
        <v>50</v>
      </c>
      <c r="G1" s="36"/>
    </row>
    <row r="2" spans="1:7" ht="18.75">
      <c r="A2" s="133"/>
      <c r="B2" s="121"/>
      <c r="C2" s="121"/>
      <c r="D2" s="133"/>
      <c r="F2" s="135" t="s">
        <v>212</v>
      </c>
      <c r="G2" s="36"/>
    </row>
    <row r="3" spans="1:7" ht="18.75">
      <c r="A3" s="133"/>
      <c r="B3" s="121"/>
      <c r="C3" s="121"/>
      <c r="D3" s="133"/>
      <c r="F3" s="135" t="s">
        <v>51</v>
      </c>
      <c r="G3" s="36"/>
    </row>
    <row r="4" spans="1:7" ht="16.5">
      <c r="A4" s="133"/>
      <c r="B4" s="121"/>
      <c r="C4" s="121"/>
      <c r="D4" s="133"/>
      <c r="F4" s="136" t="s">
        <v>307</v>
      </c>
      <c r="G4" s="36"/>
    </row>
    <row r="5" spans="1:7" ht="12.75">
      <c r="A5" s="133"/>
      <c r="B5" s="121"/>
      <c r="C5" s="121"/>
      <c r="D5" s="133"/>
      <c r="E5" s="137"/>
      <c r="F5" s="111"/>
      <c r="G5" s="36"/>
    </row>
    <row r="6" spans="1:7" ht="19.5">
      <c r="A6" s="133"/>
      <c r="B6" s="138"/>
      <c r="C6" s="139" t="s">
        <v>52</v>
      </c>
      <c r="D6" s="140"/>
      <c r="E6" s="141"/>
      <c r="F6" s="142"/>
      <c r="G6" s="142"/>
    </row>
    <row r="7" spans="1:7" ht="19.5">
      <c r="A7" s="133"/>
      <c r="B7" s="138"/>
      <c r="C7" s="139" t="s">
        <v>53</v>
      </c>
      <c r="D7" s="140"/>
      <c r="E7" s="141"/>
      <c r="F7" s="142"/>
      <c r="G7" s="143"/>
    </row>
    <row r="8" spans="1:7" ht="18.75">
      <c r="A8" s="133"/>
      <c r="B8" s="138"/>
      <c r="C8" s="144"/>
      <c r="D8" s="140"/>
      <c r="E8" s="141"/>
      <c r="F8" s="142"/>
      <c r="G8" s="142"/>
    </row>
    <row r="9" spans="1:7" ht="12.75">
      <c r="A9" s="133"/>
      <c r="B9" s="138" t="s">
        <v>3</v>
      </c>
      <c r="C9" s="145"/>
      <c r="D9" s="146"/>
      <c r="E9" s="141"/>
      <c r="F9" s="147" t="s">
        <v>54</v>
      </c>
      <c r="G9" s="147"/>
    </row>
    <row r="10" spans="1:7" ht="18.75" customHeight="1">
      <c r="A10" s="148"/>
      <c r="B10" s="149"/>
      <c r="C10" s="150"/>
      <c r="D10" s="151"/>
      <c r="E10" s="149"/>
      <c r="F10" s="152" t="s">
        <v>55</v>
      </c>
      <c r="G10" s="153"/>
    </row>
    <row r="11" spans="1:7" ht="18.75" customHeight="1">
      <c r="A11" s="154" t="s">
        <v>56</v>
      </c>
      <c r="B11" s="155" t="s">
        <v>12</v>
      </c>
      <c r="C11" s="156" t="s">
        <v>10</v>
      </c>
      <c r="D11" s="156" t="s">
        <v>6</v>
      </c>
      <c r="E11" s="155" t="s">
        <v>57</v>
      </c>
      <c r="F11" s="157"/>
      <c r="G11" s="158" t="s">
        <v>2</v>
      </c>
    </row>
    <row r="12" spans="1:10" ht="40.5" customHeight="1">
      <c r="A12" s="159"/>
      <c r="B12" s="160"/>
      <c r="C12" s="161"/>
      <c r="D12" s="162"/>
      <c r="E12" s="160"/>
      <c r="F12" s="163" t="s">
        <v>58</v>
      </c>
      <c r="G12" s="164" t="s">
        <v>59</v>
      </c>
      <c r="I12" s="165"/>
      <c r="J12" s="166"/>
    </row>
    <row r="13" spans="1:10" ht="21" customHeight="1">
      <c r="A13" s="148"/>
      <c r="B13" s="167" t="s">
        <v>60</v>
      </c>
      <c r="C13" s="168"/>
      <c r="D13" s="169"/>
      <c r="E13" s="170"/>
      <c r="F13" s="171">
        <f>F14+F23+F28+F33+F39+F68+F42+F71+F113+F118</f>
        <v>39593936.19</v>
      </c>
      <c r="G13" s="172">
        <f>G14+G23+G28+G33+G42+G71+G113</f>
        <v>7570974.36</v>
      </c>
      <c r="I13" s="173"/>
      <c r="J13" s="174"/>
    </row>
    <row r="14" spans="1:10" ht="24.75" customHeight="1">
      <c r="A14" s="175"/>
      <c r="B14" s="176">
        <v>600</v>
      </c>
      <c r="C14" s="176"/>
      <c r="D14" s="177"/>
      <c r="E14" s="178" t="s">
        <v>61</v>
      </c>
      <c r="F14" s="179">
        <f>F15</f>
        <v>6435100</v>
      </c>
      <c r="G14" s="180">
        <f>G15</f>
        <v>179242.73</v>
      </c>
      <c r="I14" s="181"/>
      <c r="J14" s="182"/>
    </row>
    <row r="15" spans="1:7" ht="27.75" customHeight="1">
      <c r="A15" s="159"/>
      <c r="B15" s="183"/>
      <c r="C15" s="184">
        <v>60016</v>
      </c>
      <c r="D15" s="185"/>
      <c r="E15" s="186" t="s">
        <v>62</v>
      </c>
      <c r="F15" s="187">
        <f>SUM(F16:F22)</f>
        <v>6435100</v>
      </c>
      <c r="G15" s="188">
        <f>SUM(G16:G22)</f>
        <v>179242.73</v>
      </c>
    </row>
    <row r="16" spans="1:15" s="195" customFormat="1" ht="35.25" customHeight="1">
      <c r="A16" s="175">
        <v>1</v>
      </c>
      <c r="B16" s="189"/>
      <c r="C16" s="190"/>
      <c r="D16" s="191">
        <v>6050</v>
      </c>
      <c r="E16" s="192" t="s">
        <v>63</v>
      </c>
      <c r="F16" s="193">
        <f>2267036-130000-325000-10600</f>
        <v>1801436</v>
      </c>
      <c r="G16" s="194">
        <v>179242.73</v>
      </c>
      <c r="I16" s="196"/>
      <c r="J16" s="197"/>
      <c r="K16" s="197"/>
      <c r="L16" s="197"/>
      <c r="M16" s="197"/>
      <c r="N16" s="197"/>
      <c r="O16" s="197"/>
    </row>
    <row r="17" spans="1:15" s="195" customFormat="1" ht="26.25" customHeight="1">
      <c r="A17" s="175">
        <v>2</v>
      </c>
      <c r="B17" s="189"/>
      <c r="C17" s="190"/>
      <c r="D17" s="191">
        <v>6050</v>
      </c>
      <c r="E17" s="192" t="s">
        <v>64</v>
      </c>
      <c r="F17" s="193">
        <f>200000-49500</f>
        <v>150500</v>
      </c>
      <c r="G17" s="194">
        <v>0</v>
      </c>
      <c r="J17" s="197"/>
      <c r="K17" s="197"/>
      <c r="L17" s="197"/>
      <c r="M17" s="197"/>
      <c r="N17" s="197"/>
      <c r="O17" s="197"/>
    </row>
    <row r="18" spans="1:15" s="195" customFormat="1" ht="35.25" customHeight="1">
      <c r="A18" s="159">
        <v>3</v>
      </c>
      <c r="B18" s="189"/>
      <c r="C18" s="190"/>
      <c r="D18" s="191">
        <v>6050</v>
      </c>
      <c r="E18" s="192" t="s">
        <v>65</v>
      </c>
      <c r="F18" s="193">
        <f>43000-41500</f>
        <v>1500</v>
      </c>
      <c r="G18" s="194">
        <v>0</v>
      </c>
      <c r="J18" s="197"/>
      <c r="K18" s="197"/>
      <c r="L18" s="197"/>
      <c r="M18" s="197"/>
      <c r="N18" s="197"/>
      <c r="O18" s="197"/>
    </row>
    <row r="19" spans="1:15" s="195" customFormat="1" ht="35.25" customHeight="1">
      <c r="A19" s="159">
        <v>4</v>
      </c>
      <c r="B19" s="189"/>
      <c r="C19" s="190"/>
      <c r="D19" s="191">
        <v>6050</v>
      </c>
      <c r="E19" s="192" t="s">
        <v>186</v>
      </c>
      <c r="F19" s="193">
        <v>106764</v>
      </c>
      <c r="G19" s="194">
        <v>0</v>
      </c>
      <c r="J19" s="197"/>
      <c r="K19" s="197"/>
      <c r="L19" s="197"/>
      <c r="M19" s="197"/>
      <c r="N19" s="197"/>
      <c r="O19" s="197"/>
    </row>
    <row r="20" spans="1:15" s="195" customFormat="1" ht="35.25" customHeight="1">
      <c r="A20" s="159">
        <v>5</v>
      </c>
      <c r="B20" s="189"/>
      <c r="C20" s="190"/>
      <c r="D20" s="191">
        <v>6050</v>
      </c>
      <c r="E20" s="192" t="s">
        <v>207</v>
      </c>
      <c r="F20" s="377">
        <v>9900</v>
      </c>
      <c r="G20" s="194"/>
      <c r="J20" s="197"/>
      <c r="K20" s="197"/>
      <c r="L20" s="197"/>
      <c r="M20" s="197"/>
      <c r="N20" s="197"/>
      <c r="O20" s="197"/>
    </row>
    <row r="21" spans="1:15" s="195" customFormat="1" ht="35.25" customHeight="1">
      <c r="A21" s="159">
        <v>6</v>
      </c>
      <c r="B21" s="189"/>
      <c r="C21" s="190"/>
      <c r="D21" s="390">
        <v>6050</v>
      </c>
      <c r="E21" s="391" t="s">
        <v>210</v>
      </c>
      <c r="F21" s="377">
        <f>4350000</f>
        <v>4350000</v>
      </c>
      <c r="G21" s="194"/>
      <c r="J21" s="197"/>
      <c r="K21" s="197"/>
      <c r="L21" s="197"/>
      <c r="M21" s="197"/>
      <c r="N21" s="197"/>
      <c r="O21" s="197"/>
    </row>
    <row r="22" spans="1:15" s="195" customFormat="1" ht="29.25" customHeight="1">
      <c r="A22" s="159">
        <v>7</v>
      </c>
      <c r="B22" s="189"/>
      <c r="C22" s="190"/>
      <c r="D22" s="191">
        <v>6060</v>
      </c>
      <c r="E22" s="192" t="s">
        <v>66</v>
      </c>
      <c r="F22" s="193">
        <v>15000</v>
      </c>
      <c r="G22" s="194">
        <v>0</v>
      </c>
      <c r="J22" s="197"/>
      <c r="K22" s="197"/>
      <c r="L22" s="197"/>
      <c r="M22" s="197"/>
      <c r="N22" s="197"/>
      <c r="O22" s="197"/>
    </row>
    <row r="23" spans="1:7" ht="27" customHeight="1">
      <c r="A23" s="198"/>
      <c r="B23" s="176">
        <v>700</v>
      </c>
      <c r="C23" s="176"/>
      <c r="D23" s="177"/>
      <c r="E23" s="199" t="s">
        <v>67</v>
      </c>
      <c r="F23" s="200">
        <f>F24+F26</f>
        <v>2259593.8899999997</v>
      </c>
      <c r="G23" s="201">
        <f>G24+G26</f>
        <v>634944.51</v>
      </c>
    </row>
    <row r="24" spans="1:7" ht="27" customHeight="1">
      <c r="A24" s="175"/>
      <c r="B24" s="202"/>
      <c r="C24" s="203">
        <v>70005</v>
      </c>
      <c r="D24" s="185"/>
      <c r="E24" s="186" t="s">
        <v>68</v>
      </c>
      <c r="F24" s="187">
        <f>SUM(F25:F25)</f>
        <v>728905</v>
      </c>
      <c r="G24" s="188">
        <f>SUM(G25:G25)</f>
        <v>0</v>
      </c>
    </row>
    <row r="25" spans="1:7" ht="29.25" customHeight="1">
      <c r="A25" s="175">
        <v>8</v>
      </c>
      <c r="B25" s="204"/>
      <c r="C25" s="205"/>
      <c r="D25" s="191">
        <v>6060</v>
      </c>
      <c r="E25" s="192" t="s">
        <v>69</v>
      </c>
      <c r="F25" s="206">
        <f>1118622+137000+50000-570000+5483-12200</f>
        <v>728905</v>
      </c>
      <c r="G25" s="207">
        <v>0</v>
      </c>
    </row>
    <row r="26" spans="1:7" ht="24.75" customHeight="1">
      <c r="A26" s="175"/>
      <c r="B26" s="208"/>
      <c r="C26" s="209">
        <v>70095</v>
      </c>
      <c r="D26" s="210"/>
      <c r="E26" s="186" t="s">
        <v>70</v>
      </c>
      <c r="F26" s="187">
        <f>SUM(F27:F27)</f>
        <v>1530688.89</v>
      </c>
      <c r="G26" s="188">
        <f>SUM(G27:G27)</f>
        <v>634944.51</v>
      </c>
    </row>
    <row r="27" spans="1:7" ht="72.75" customHeight="1">
      <c r="A27" s="175">
        <v>9</v>
      </c>
      <c r="B27" s="208"/>
      <c r="C27" s="183"/>
      <c r="D27" s="175">
        <v>6010</v>
      </c>
      <c r="E27" s="211" t="s">
        <v>71</v>
      </c>
      <c r="F27" s="206">
        <v>1530688.89</v>
      </c>
      <c r="G27" s="207">
        <v>634944.51</v>
      </c>
    </row>
    <row r="28" spans="1:7" ht="24.75" customHeight="1">
      <c r="A28" s="212"/>
      <c r="B28" s="176">
        <v>750</v>
      </c>
      <c r="C28" s="176"/>
      <c r="D28" s="177"/>
      <c r="E28" s="213" t="s">
        <v>72</v>
      </c>
      <c r="F28" s="214">
        <f>F29</f>
        <v>160520</v>
      </c>
      <c r="G28" s="215">
        <f>G29</f>
        <v>0</v>
      </c>
    </row>
    <row r="29" spans="1:7" ht="27" customHeight="1">
      <c r="A29" s="175"/>
      <c r="B29" s="216"/>
      <c r="C29" s="209">
        <v>75023</v>
      </c>
      <c r="D29" s="210"/>
      <c r="E29" s="217" t="s">
        <v>73</v>
      </c>
      <c r="F29" s="218">
        <f>SUM(F30:F32)</f>
        <v>160520</v>
      </c>
      <c r="G29" s="219">
        <f>SUM(G41:G41)</f>
        <v>0</v>
      </c>
    </row>
    <row r="30" spans="1:7" ht="27" customHeight="1">
      <c r="A30" s="175">
        <v>10</v>
      </c>
      <c r="B30" s="220"/>
      <c r="C30" s="208"/>
      <c r="D30" s="191">
        <v>6050</v>
      </c>
      <c r="E30" s="221" t="s">
        <v>74</v>
      </c>
      <c r="F30" s="392">
        <f>60000+13000</f>
        <v>73000</v>
      </c>
      <c r="G30" s="207">
        <v>0</v>
      </c>
    </row>
    <row r="31" spans="1:7" ht="41.25" customHeight="1">
      <c r="A31" s="175">
        <v>11</v>
      </c>
      <c r="B31" s="220"/>
      <c r="C31" s="208"/>
      <c r="D31" s="191">
        <v>6050</v>
      </c>
      <c r="E31" s="221" t="s">
        <v>75</v>
      </c>
      <c r="F31" s="222">
        <f>40000-2480</f>
        <v>37520</v>
      </c>
      <c r="G31" s="207"/>
    </row>
    <row r="32" spans="1:7" ht="25.5" customHeight="1">
      <c r="A32" s="175">
        <v>12</v>
      </c>
      <c r="B32" s="220"/>
      <c r="C32" s="208"/>
      <c r="D32" s="191">
        <v>6060</v>
      </c>
      <c r="E32" s="221" t="s">
        <v>76</v>
      </c>
      <c r="F32" s="222">
        <f>150000-100000</f>
        <v>50000</v>
      </c>
      <c r="G32" s="207">
        <v>0</v>
      </c>
    </row>
    <row r="33" spans="1:7" ht="30" customHeight="1">
      <c r="A33" s="175"/>
      <c r="B33" s="176">
        <v>754</v>
      </c>
      <c r="C33" s="176"/>
      <c r="D33" s="212"/>
      <c r="E33" s="223" t="s">
        <v>77</v>
      </c>
      <c r="F33" s="200">
        <f>F34+F37</f>
        <v>43212</v>
      </c>
      <c r="G33" s="201">
        <f>G34+G37</f>
        <v>0</v>
      </c>
    </row>
    <row r="34" spans="1:7" ht="28.5" customHeight="1">
      <c r="A34" s="175"/>
      <c r="B34" s="224"/>
      <c r="C34" s="202">
        <v>75412</v>
      </c>
      <c r="D34" s="225"/>
      <c r="E34" s="226" t="s">
        <v>78</v>
      </c>
      <c r="F34" s="187">
        <f>F35+F36</f>
        <v>24212</v>
      </c>
      <c r="G34" s="188">
        <f>G35</f>
        <v>0</v>
      </c>
    </row>
    <row r="35" spans="1:7" ht="26.25" customHeight="1">
      <c r="A35" s="175">
        <v>13</v>
      </c>
      <c r="B35" s="227"/>
      <c r="C35" s="228"/>
      <c r="D35" s="191">
        <v>6060</v>
      </c>
      <c r="E35" s="192" t="s">
        <v>79</v>
      </c>
      <c r="F35" s="206">
        <f>6000-1788</f>
        <v>4212</v>
      </c>
      <c r="G35" s="207">
        <v>0</v>
      </c>
    </row>
    <row r="36" spans="1:7" ht="33.75" customHeight="1">
      <c r="A36" s="175">
        <v>14</v>
      </c>
      <c r="B36" s="227"/>
      <c r="C36" s="204"/>
      <c r="D36" s="175">
        <v>6230</v>
      </c>
      <c r="E36" s="229" t="s">
        <v>80</v>
      </c>
      <c r="F36" s="230">
        <v>20000</v>
      </c>
      <c r="G36" s="231">
        <v>0</v>
      </c>
    </row>
    <row r="37" spans="1:7" ht="26.25" customHeight="1">
      <c r="A37" s="175"/>
      <c r="B37" s="224"/>
      <c r="C37" s="209">
        <v>75414</v>
      </c>
      <c r="D37" s="225"/>
      <c r="E37" s="226" t="s">
        <v>81</v>
      </c>
      <c r="F37" s="218">
        <f>SUM(F38)</f>
        <v>19000</v>
      </c>
      <c r="G37" s="219">
        <f>SUM(G38)</f>
        <v>0</v>
      </c>
    </row>
    <row r="38" spans="1:7" ht="29.25" customHeight="1">
      <c r="A38" s="175">
        <v>15</v>
      </c>
      <c r="B38" s="204"/>
      <c r="C38" s="232"/>
      <c r="D38" s="233">
        <v>6060</v>
      </c>
      <c r="E38" s="192" t="s">
        <v>79</v>
      </c>
      <c r="F38" s="193">
        <v>19000</v>
      </c>
      <c r="G38" s="194">
        <v>0</v>
      </c>
    </row>
    <row r="39" spans="1:7" ht="25.5" customHeight="1">
      <c r="A39" s="175"/>
      <c r="B39" s="176">
        <v>758</v>
      </c>
      <c r="C39" s="234"/>
      <c r="D39" s="177"/>
      <c r="E39" s="199" t="s">
        <v>82</v>
      </c>
      <c r="F39" s="200">
        <f>F40</f>
        <v>102021</v>
      </c>
      <c r="G39" s="201">
        <f>G40</f>
        <v>0</v>
      </c>
    </row>
    <row r="40" spans="1:7" ht="27.75" customHeight="1">
      <c r="A40" s="175"/>
      <c r="B40" s="235"/>
      <c r="C40" s="209">
        <v>75818</v>
      </c>
      <c r="D40" s="185"/>
      <c r="E40" s="217" t="s">
        <v>83</v>
      </c>
      <c r="F40" s="218">
        <f>F41</f>
        <v>102021</v>
      </c>
      <c r="G40" s="219">
        <f>G41</f>
        <v>0</v>
      </c>
    </row>
    <row r="41" spans="1:7" ht="33.75" customHeight="1">
      <c r="A41" s="175"/>
      <c r="B41" s="227"/>
      <c r="C41" s="236"/>
      <c r="D41" s="191">
        <v>6800</v>
      </c>
      <c r="E41" s="237" t="s">
        <v>13</v>
      </c>
      <c r="F41" s="193">
        <f>800000-40000-10000-250000-130000-70000-80000+105000-34000-8979-125000-15000-40000</f>
        <v>102021</v>
      </c>
      <c r="G41" s="194">
        <f>500000-500000</f>
        <v>0</v>
      </c>
    </row>
    <row r="42" spans="1:7" ht="24.75" customHeight="1">
      <c r="A42" s="159"/>
      <c r="B42" s="176">
        <v>801</v>
      </c>
      <c r="C42" s="232"/>
      <c r="D42" s="233"/>
      <c r="E42" s="238" t="s">
        <v>84</v>
      </c>
      <c r="F42" s="214">
        <f>F61+F50+F43+F63</f>
        <v>2249274</v>
      </c>
      <c r="G42" s="215">
        <f>G61+G43+G63</f>
        <v>0</v>
      </c>
    </row>
    <row r="43" spans="1:7" ht="24.75" customHeight="1">
      <c r="A43" s="159"/>
      <c r="B43" s="227"/>
      <c r="C43" s="202">
        <v>80101</v>
      </c>
      <c r="D43" s="210"/>
      <c r="E43" s="217" t="s">
        <v>85</v>
      </c>
      <c r="F43" s="218">
        <f>SUM(F44:F49)</f>
        <v>967260</v>
      </c>
      <c r="G43" s="219">
        <f>G44</f>
        <v>0</v>
      </c>
    </row>
    <row r="44" spans="1:7" ht="27.75" customHeight="1">
      <c r="A44" s="159">
        <v>16</v>
      </c>
      <c r="B44" s="227"/>
      <c r="C44" s="228"/>
      <c r="D44" s="191">
        <v>6050</v>
      </c>
      <c r="E44" s="237" t="s">
        <v>86</v>
      </c>
      <c r="F44" s="230">
        <v>800000</v>
      </c>
      <c r="G44" s="231">
        <v>0</v>
      </c>
    </row>
    <row r="45" spans="1:7" ht="29.25" customHeight="1">
      <c r="A45" s="159">
        <v>17</v>
      </c>
      <c r="B45" s="227"/>
      <c r="C45" s="204"/>
      <c r="D45" s="191">
        <v>6050</v>
      </c>
      <c r="E45" s="237" t="s">
        <v>87</v>
      </c>
      <c r="F45" s="230">
        <v>9000</v>
      </c>
      <c r="G45" s="231">
        <v>0</v>
      </c>
    </row>
    <row r="46" spans="1:7" ht="30.75" customHeight="1">
      <c r="A46" s="159">
        <v>18</v>
      </c>
      <c r="B46" s="227"/>
      <c r="C46" s="204"/>
      <c r="D46" s="191">
        <v>6050</v>
      </c>
      <c r="E46" s="237" t="s">
        <v>88</v>
      </c>
      <c r="F46" s="230">
        <v>6000</v>
      </c>
      <c r="G46" s="231">
        <v>0</v>
      </c>
    </row>
    <row r="47" spans="1:7" ht="30.75" customHeight="1">
      <c r="A47" s="159">
        <v>19</v>
      </c>
      <c r="B47" s="227"/>
      <c r="C47" s="204"/>
      <c r="D47" s="191">
        <v>6050</v>
      </c>
      <c r="E47" s="237" t="s">
        <v>89</v>
      </c>
      <c r="F47" s="230">
        <v>140000</v>
      </c>
      <c r="G47" s="231"/>
    </row>
    <row r="48" spans="1:7" ht="30.75" customHeight="1">
      <c r="A48" s="159">
        <v>20</v>
      </c>
      <c r="B48" s="227"/>
      <c r="C48" s="204"/>
      <c r="D48" s="191">
        <v>6060</v>
      </c>
      <c r="E48" s="237" t="s">
        <v>90</v>
      </c>
      <c r="F48" s="230">
        <v>5760</v>
      </c>
      <c r="G48" s="231"/>
    </row>
    <row r="49" spans="1:7" ht="24.75" customHeight="1">
      <c r="A49" s="159">
        <v>21</v>
      </c>
      <c r="B49" s="227"/>
      <c r="C49" s="236"/>
      <c r="D49" s="191">
        <v>6060</v>
      </c>
      <c r="E49" s="237" t="s">
        <v>91</v>
      </c>
      <c r="F49" s="230">
        <v>6500</v>
      </c>
      <c r="G49" s="231">
        <v>0</v>
      </c>
    </row>
    <row r="50" spans="1:7" ht="24.75" customHeight="1">
      <c r="A50" s="159"/>
      <c r="B50" s="227"/>
      <c r="C50" s="208">
        <v>80104</v>
      </c>
      <c r="D50" s="185"/>
      <c r="E50" s="186" t="s">
        <v>92</v>
      </c>
      <c r="F50" s="218">
        <f>SUM(F51:F60)</f>
        <v>102714</v>
      </c>
      <c r="G50" s="219">
        <f>SUM(G54:G60)</f>
        <v>0</v>
      </c>
    </row>
    <row r="51" spans="1:15" s="240" customFormat="1" ht="35.25" customHeight="1">
      <c r="A51" s="159">
        <v>22</v>
      </c>
      <c r="B51" s="227"/>
      <c r="C51" s="228"/>
      <c r="D51" s="191">
        <v>6050</v>
      </c>
      <c r="E51" s="239" t="s">
        <v>239</v>
      </c>
      <c r="F51" s="230">
        <v>9300</v>
      </c>
      <c r="G51" s="231"/>
      <c r="J51" s="241"/>
      <c r="K51" s="241"/>
      <c r="L51" s="241"/>
      <c r="M51" s="241"/>
      <c r="N51" s="241"/>
      <c r="O51" s="241"/>
    </row>
    <row r="52" spans="1:15" s="240" customFormat="1" ht="35.25" customHeight="1">
      <c r="A52" s="159">
        <v>23</v>
      </c>
      <c r="B52" s="227"/>
      <c r="C52" s="204"/>
      <c r="D52" s="191">
        <v>6050</v>
      </c>
      <c r="E52" s="239" t="s">
        <v>190</v>
      </c>
      <c r="F52" s="230">
        <v>27000</v>
      </c>
      <c r="G52" s="231"/>
      <c r="J52" s="241"/>
      <c r="K52" s="241"/>
      <c r="L52" s="241"/>
      <c r="M52" s="241"/>
      <c r="N52" s="241"/>
      <c r="O52" s="241"/>
    </row>
    <row r="53" spans="1:15" s="314" customFormat="1" ht="35.25" customHeight="1">
      <c r="A53" s="159">
        <v>24</v>
      </c>
      <c r="B53" s="227"/>
      <c r="C53" s="204"/>
      <c r="D53" s="191">
        <v>6050</v>
      </c>
      <c r="E53" s="237" t="s">
        <v>188</v>
      </c>
      <c r="F53" s="230">
        <v>18914</v>
      </c>
      <c r="G53" s="231"/>
      <c r="J53" s="316"/>
      <c r="K53" s="316"/>
      <c r="L53" s="316"/>
      <c r="M53" s="316"/>
      <c r="N53" s="316"/>
      <c r="O53" s="316"/>
    </row>
    <row r="54" spans="1:7" ht="24.75" customHeight="1">
      <c r="A54" s="159">
        <v>25</v>
      </c>
      <c r="B54" s="227"/>
      <c r="C54" s="204"/>
      <c r="D54" s="191">
        <v>6060</v>
      </c>
      <c r="E54" s="237" t="s">
        <v>93</v>
      </c>
      <c r="F54" s="230">
        <v>5000</v>
      </c>
      <c r="G54" s="231">
        <v>0</v>
      </c>
    </row>
    <row r="55" spans="1:7" ht="28.5" customHeight="1">
      <c r="A55" s="159">
        <v>26</v>
      </c>
      <c r="B55" s="227"/>
      <c r="C55" s="204"/>
      <c r="D55" s="191">
        <v>6060</v>
      </c>
      <c r="E55" s="237" t="s">
        <v>94</v>
      </c>
      <c r="F55" s="230">
        <v>5000</v>
      </c>
      <c r="G55" s="231">
        <v>0</v>
      </c>
    </row>
    <row r="56" spans="1:7" ht="24.75" customHeight="1">
      <c r="A56" s="159">
        <v>27</v>
      </c>
      <c r="B56" s="227"/>
      <c r="C56" s="204"/>
      <c r="D56" s="191">
        <v>6060</v>
      </c>
      <c r="E56" s="237" t="s">
        <v>95</v>
      </c>
      <c r="F56" s="230">
        <v>8000</v>
      </c>
      <c r="G56" s="231">
        <v>0</v>
      </c>
    </row>
    <row r="57" spans="1:7" ht="29.25" customHeight="1">
      <c r="A57" s="159">
        <v>28</v>
      </c>
      <c r="B57" s="227"/>
      <c r="C57" s="204"/>
      <c r="D57" s="191">
        <v>6060</v>
      </c>
      <c r="E57" s="237" t="s">
        <v>96</v>
      </c>
      <c r="F57" s="230">
        <v>8000</v>
      </c>
      <c r="G57" s="231">
        <v>0</v>
      </c>
    </row>
    <row r="58" spans="1:7" ht="29.25" customHeight="1">
      <c r="A58" s="159">
        <v>29</v>
      </c>
      <c r="B58" s="227"/>
      <c r="C58" s="204"/>
      <c r="D58" s="191">
        <v>6060</v>
      </c>
      <c r="E58" s="237" t="s">
        <v>97</v>
      </c>
      <c r="F58" s="230">
        <v>9000</v>
      </c>
      <c r="G58" s="231">
        <v>0</v>
      </c>
    </row>
    <row r="59" spans="1:7" ht="29.25" customHeight="1">
      <c r="A59" s="159">
        <v>30</v>
      </c>
      <c r="B59" s="227"/>
      <c r="C59" s="204"/>
      <c r="D59" s="191">
        <v>6060</v>
      </c>
      <c r="E59" s="237" t="s">
        <v>185</v>
      </c>
      <c r="F59" s="230">
        <v>4500</v>
      </c>
      <c r="G59" s="231"/>
    </row>
    <row r="60" spans="1:7" ht="30.75" customHeight="1">
      <c r="A60" s="159">
        <v>31</v>
      </c>
      <c r="B60" s="227"/>
      <c r="C60" s="236"/>
      <c r="D60" s="191">
        <v>6060</v>
      </c>
      <c r="E60" s="237" t="s">
        <v>98</v>
      </c>
      <c r="F60" s="230">
        <v>8000</v>
      </c>
      <c r="G60" s="231">
        <v>0</v>
      </c>
    </row>
    <row r="61" spans="1:7" ht="25.5" customHeight="1">
      <c r="A61" s="175"/>
      <c r="B61" s="227"/>
      <c r="C61" s="184">
        <v>80110</v>
      </c>
      <c r="D61" s="185"/>
      <c r="E61" s="186" t="s">
        <v>99</v>
      </c>
      <c r="F61" s="187">
        <f>F62</f>
        <v>1158000</v>
      </c>
      <c r="G61" s="188">
        <f>G62</f>
        <v>0</v>
      </c>
    </row>
    <row r="62" spans="1:7" ht="24" customHeight="1">
      <c r="A62" s="175">
        <v>32</v>
      </c>
      <c r="B62" s="227"/>
      <c r="C62" s="204"/>
      <c r="D62" s="242">
        <v>6050</v>
      </c>
      <c r="E62" s="211" t="s">
        <v>100</v>
      </c>
      <c r="F62" s="206">
        <f>1240000-82000</f>
        <v>1158000</v>
      </c>
      <c r="G62" s="207">
        <v>0</v>
      </c>
    </row>
    <row r="63" spans="1:7" ht="27" customHeight="1">
      <c r="A63" s="175"/>
      <c r="B63" s="227"/>
      <c r="C63" s="202">
        <v>80148</v>
      </c>
      <c r="D63" s="185"/>
      <c r="E63" s="186" t="s">
        <v>101</v>
      </c>
      <c r="F63" s="187">
        <f>SUM(F64:F67)</f>
        <v>21300</v>
      </c>
      <c r="G63" s="188">
        <f>SUM(G64:G67)</f>
        <v>0</v>
      </c>
    </row>
    <row r="64" spans="1:7" ht="22.5" customHeight="1">
      <c r="A64" s="175">
        <v>33</v>
      </c>
      <c r="B64" s="227"/>
      <c r="C64" s="202"/>
      <c r="D64" s="191">
        <v>6060</v>
      </c>
      <c r="E64" s="192" t="s">
        <v>102</v>
      </c>
      <c r="F64" s="206">
        <v>4300</v>
      </c>
      <c r="G64" s="207">
        <v>0</v>
      </c>
    </row>
    <row r="65" spans="1:7" ht="24" customHeight="1">
      <c r="A65" s="175">
        <v>34</v>
      </c>
      <c r="B65" s="227"/>
      <c r="C65" s="208"/>
      <c r="D65" s="191">
        <v>6060</v>
      </c>
      <c r="E65" s="192" t="s">
        <v>103</v>
      </c>
      <c r="F65" s="206">
        <v>7000</v>
      </c>
      <c r="G65" s="207">
        <v>0</v>
      </c>
    </row>
    <row r="66" spans="1:7" ht="21" customHeight="1">
      <c r="A66" s="175">
        <v>35</v>
      </c>
      <c r="B66" s="227"/>
      <c r="C66" s="204"/>
      <c r="D66" s="243">
        <v>6060</v>
      </c>
      <c r="E66" s="192" t="s">
        <v>104</v>
      </c>
      <c r="F66" s="206">
        <v>5500</v>
      </c>
      <c r="G66" s="207">
        <v>0</v>
      </c>
    </row>
    <row r="67" spans="1:7" ht="24.75" customHeight="1">
      <c r="A67" s="175">
        <v>36</v>
      </c>
      <c r="B67" s="227"/>
      <c r="C67" s="236"/>
      <c r="D67" s="243">
        <v>6060</v>
      </c>
      <c r="E67" s="192" t="s">
        <v>105</v>
      </c>
      <c r="F67" s="206">
        <v>4500</v>
      </c>
      <c r="G67" s="207">
        <v>0</v>
      </c>
    </row>
    <row r="68" spans="1:7" ht="29.25" customHeight="1">
      <c r="A68" s="175"/>
      <c r="B68" s="234">
        <v>853</v>
      </c>
      <c r="C68" s="236"/>
      <c r="D68" s="243"/>
      <c r="E68" s="199" t="s">
        <v>106</v>
      </c>
      <c r="F68" s="200">
        <f>F69</f>
        <v>251002</v>
      </c>
      <c r="G68" s="201">
        <f>G69</f>
        <v>0</v>
      </c>
    </row>
    <row r="69" spans="1:7" ht="21.75" customHeight="1">
      <c r="A69" s="233"/>
      <c r="B69" s="234"/>
      <c r="C69" s="203">
        <v>85395</v>
      </c>
      <c r="D69" s="244"/>
      <c r="E69" s="186" t="s">
        <v>107</v>
      </c>
      <c r="F69" s="187">
        <f>F70</f>
        <v>251002</v>
      </c>
      <c r="G69" s="188">
        <f>G70</f>
        <v>0</v>
      </c>
    </row>
    <row r="70" spans="1:7" ht="30" customHeight="1">
      <c r="A70" s="148">
        <v>37</v>
      </c>
      <c r="B70" s="245"/>
      <c r="C70" s="183"/>
      <c r="D70" s="175">
        <v>6010</v>
      </c>
      <c r="E70" s="211" t="s">
        <v>108</v>
      </c>
      <c r="F70" s="193">
        <f>250000+1002</f>
        <v>251002</v>
      </c>
      <c r="G70" s="194">
        <v>0</v>
      </c>
    </row>
    <row r="71" spans="1:7" ht="30" customHeight="1">
      <c r="A71" s="212"/>
      <c r="B71" s="176">
        <v>900</v>
      </c>
      <c r="C71" s="176"/>
      <c r="D71" s="177"/>
      <c r="E71" s="199" t="s">
        <v>109</v>
      </c>
      <c r="F71" s="200">
        <f>F72+F77+F75+F80</f>
        <v>27181173.299999997</v>
      </c>
      <c r="G71" s="201">
        <f>G72+G77+G75+G80</f>
        <v>6306787.12</v>
      </c>
    </row>
    <row r="72" spans="1:7" ht="27" customHeight="1">
      <c r="A72" s="212"/>
      <c r="B72" s="245"/>
      <c r="C72" s="208">
        <v>90002</v>
      </c>
      <c r="D72" s="210"/>
      <c r="E72" s="186" t="s">
        <v>110</v>
      </c>
      <c r="F72" s="187">
        <f>SUM(F73:F74)</f>
        <v>42000</v>
      </c>
      <c r="G72" s="188">
        <f>SUM(G73:G74)</f>
        <v>42000</v>
      </c>
    </row>
    <row r="73" spans="1:7" ht="21" customHeight="1">
      <c r="A73" s="500">
        <v>38</v>
      </c>
      <c r="B73" s="245"/>
      <c r="C73" s="234"/>
      <c r="D73" s="191">
        <v>6220</v>
      </c>
      <c r="E73" s="502" t="s">
        <v>111</v>
      </c>
      <c r="F73" s="247">
        <v>12000</v>
      </c>
      <c r="G73" s="248">
        <v>12000</v>
      </c>
    </row>
    <row r="74" spans="1:7" ht="18" customHeight="1">
      <c r="A74" s="501"/>
      <c r="B74" s="245"/>
      <c r="C74" s="249"/>
      <c r="D74" s="191">
        <v>6230</v>
      </c>
      <c r="E74" s="503"/>
      <c r="F74" s="247">
        <v>30000</v>
      </c>
      <c r="G74" s="248">
        <v>30000</v>
      </c>
    </row>
    <row r="75" spans="1:15" s="253" customFormat="1" ht="21.75" customHeight="1">
      <c r="A75" s="250"/>
      <c r="B75" s="208"/>
      <c r="C75" s="209">
        <v>90013</v>
      </c>
      <c r="D75" s="185"/>
      <c r="E75" s="383" t="s">
        <v>178</v>
      </c>
      <c r="F75" s="251">
        <f>F76</f>
        <v>58000</v>
      </c>
      <c r="G75" s="252">
        <f>G76</f>
        <v>0</v>
      </c>
      <c r="J75" s="254"/>
      <c r="K75" s="254"/>
      <c r="L75" s="254"/>
      <c r="M75" s="254"/>
      <c r="N75" s="254"/>
      <c r="O75" s="254"/>
    </row>
    <row r="76" spans="1:7" ht="36" customHeight="1">
      <c r="A76" s="159">
        <v>39</v>
      </c>
      <c r="B76" s="245"/>
      <c r="C76" s="245"/>
      <c r="D76" s="191">
        <v>6050</v>
      </c>
      <c r="E76" s="255" t="s">
        <v>112</v>
      </c>
      <c r="F76" s="247">
        <v>58000</v>
      </c>
      <c r="G76" s="248"/>
    </row>
    <row r="77" spans="1:7" ht="27.75" customHeight="1">
      <c r="A77" s="212"/>
      <c r="B77" s="245"/>
      <c r="C77" s="202">
        <v>90015</v>
      </c>
      <c r="D77" s="210"/>
      <c r="E77" s="186" t="s">
        <v>113</v>
      </c>
      <c r="F77" s="256">
        <f>F78+F79</f>
        <v>20000</v>
      </c>
      <c r="G77" s="188">
        <f>G79</f>
        <v>0</v>
      </c>
    </row>
    <row r="78" spans="1:15" s="240" customFormat="1" ht="27.75" customHeight="1">
      <c r="A78" s="175">
        <v>40</v>
      </c>
      <c r="B78" s="227"/>
      <c r="C78" s="228"/>
      <c r="D78" s="191">
        <v>6050</v>
      </c>
      <c r="E78" s="192" t="s">
        <v>114</v>
      </c>
      <c r="F78" s="206">
        <v>10000</v>
      </c>
      <c r="G78" s="207">
        <v>0</v>
      </c>
      <c r="J78" s="241"/>
      <c r="K78" s="241"/>
      <c r="L78" s="241"/>
      <c r="M78" s="241"/>
      <c r="N78" s="241"/>
      <c r="O78" s="241"/>
    </row>
    <row r="79" spans="1:7" ht="33" customHeight="1">
      <c r="A79" s="175">
        <v>41</v>
      </c>
      <c r="B79" s="227"/>
      <c r="C79" s="245"/>
      <c r="D79" s="191">
        <v>6050</v>
      </c>
      <c r="E79" s="257" t="s">
        <v>115</v>
      </c>
      <c r="F79" s="247">
        <v>10000</v>
      </c>
      <c r="G79" s="248">
        <v>0</v>
      </c>
    </row>
    <row r="80" spans="1:7" ht="26.25" customHeight="1">
      <c r="A80" s="175"/>
      <c r="B80" s="208"/>
      <c r="C80" s="209">
        <v>90095</v>
      </c>
      <c r="D80" s="210"/>
      <c r="E80" s="186" t="s">
        <v>70</v>
      </c>
      <c r="F80" s="187">
        <f>SUM(F81:F112)</f>
        <v>27061173.299999997</v>
      </c>
      <c r="G80" s="188">
        <f>SUM(G81:G112)</f>
        <v>6264787.12</v>
      </c>
    </row>
    <row r="81" spans="1:15" s="240" customFormat="1" ht="42.75" customHeight="1">
      <c r="A81" s="148">
        <v>42</v>
      </c>
      <c r="B81" s="258"/>
      <c r="C81" s="204"/>
      <c r="D81" s="191">
        <v>6010</v>
      </c>
      <c r="E81" s="192" t="s">
        <v>116</v>
      </c>
      <c r="F81" s="206">
        <v>20000</v>
      </c>
      <c r="G81" s="207">
        <v>20000</v>
      </c>
      <c r="J81" s="241"/>
      <c r="K81" s="241"/>
      <c r="L81" s="241"/>
      <c r="M81" s="241"/>
      <c r="N81" s="241"/>
      <c r="O81" s="241"/>
    </row>
    <row r="82" spans="1:15" s="240" customFormat="1" ht="42.75" customHeight="1">
      <c r="A82" s="148">
        <v>43</v>
      </c>
      <c r="B82" s="258"/>
      <c r="C82" s="204"/>
      <c r="D82" s="191">
        <v>6010</v>
      </c>
      <c r="E82" s="221" t="s">
        <v>117</v>
      </c>
      <c r="F82" s="206">
        <v>70000</v>
      </c>
      <c r="G82" s="207">
        <v>70000</v>
      </c>
      <c r="J82" s="241"/>
      <c r="K82" s="241"/>
      <c r="L82" s="241"/>
      <c r="M82" s="241"/>
      <c r="N82" s="241"/>
      <c r="O82" s="241"/>
    </row>
    <row r="83" spans="1:15" s="240" customFormat="1" ht="33.75" customHeight="1">
      <c r="A83" s="148">
        <v>44</v>
      </c>
      <c r="B83" s="258"/>
      <c r="C83" s="204"/>
      <c r="D83" s="233">
        <v>6010</v>
      </c>
      <c r="E83" s="192" t="s">
        <v>118</v>
      </c>
      <c r="F83" s="206">
        <v>3470000</v>
      </c>
      <c r="G83" s="207">
        <v>3470000</v>
      </c>
      <c r="J83" s="241"/>
      <c r="K83" s="241"/>
      <c r="L83" s="241"/>
      <c r="M83" s="241"/>
      <c r="N83" s="241"/>
      <c r="O83" s="241"/>
    </row>
    <row r="84" spans="1:15" s="240" customFormat="1" ht="36" customHeight="1">
      <c r="A84" s="148">
        <v>45</v>
      </c>
      <c r="B84" s="258"/>
      <c r="C84" s="204"/>
      <c r="D84" s="191">
        <v>6010</v>
      </c>
      <c r="E84" s="192" t="s">
        <v>119</v>
      </c>
      <c r="F84" s="206">
        <v>350000</v>
      </c>
      <c r="G84" s="207">
        <v>350000</v>
      </c>
      <c r="J84" s="241"/>
      <c r="K84" s="241"/>
      <c r="L84" s="241"/>
      <c r="M84" s="241"/>
      <c r="N84" s="241"/>
      <c r="O84" s="241"/>
    </row>
    <row r="85" spans="1:15" s="240" customFormat="1" ht="58.5" customHeight="1">
      <c r="A85" s="148">
        <v>46</v>
      </c>
      <c r="B85" s="258"/>
      <c r="C85" s="204"/>
      <c r="D85" s="191">
        <v>6010</v>
      </c>
      <c r="E85" s="259" t="s">
        <v>120</v>
      </c>
      <c r="F85" s="206">
        <v>10000</v>
      </c>
      <c r="G85" s="207">
        <v>5000</v>
      </c>
      <c r="I85" s="341"/>
      <c r="J85" s="260"/>
      <c r="K85" s="241"/>
      <c r="L85" s="241"/>
      <c r="M85" s="241"/>
      <c r="N85" s="241"/>
      <c r="O85" s="241"/>
    </row>
    <row r="86" spans="1:15" s="240" customFormat="1" ht="54.75" customHeight="1">
      <c r="A86" s="148">
        <v>47</v>
      </c>
      <c r="B86" s="258"/>
      <c r="C86" s="204"/>
      <c r="D86" s="191">
        <v>6010</v>
      </c>
      <c r="E86" s="259" t="s">
        <v>121</v>
      </c>
      <c r="F86" s="206">
        <v>16000</v>
      </c>
      <c r="G86" s="207">
        <v>16000</v>
      </c>
      <c r="I86" s="341"/>
      <c r="J86" s="241"/>
      <c r="K86" s="241"/>
      <c r="L86" s="241"/>
      <c r="M86" s="241"/>
      <c r="N86" s="241"/>
      <c r="O86" s="241"/>
    </row>
    <row r="87" spans="1:15" s="240" customFormat="1" ht="42.75" customHeight="1">
      <c r="A87" s="148">
        <v>48</v>
      </c>
      <c r="B87" s="258"/>
      <c r="C87" s="204"/>
      <c r="D87" s="191">
        <v>6010</v>
      </c>
      <c r="E87" s="259" t="s">
        <v>122</v>
      </c>
      <c r="F87" s="206">
        <v>18000</v>
      </c>
      <c r="G87" s="207">
        <v>18000</v>
      </c>
      <c r="I87" s="341"/>
      <c r="J87" s="241"/>
      <c r="K87" s="241"/>
      <c r="L87" s="241"/>
      <c r="M87" s="241"/>
      <c r="N87" s="241"/>
      <c r="O87" s="241"/>
    </row>
    <row r="88" spans="1:15" s="240" customFormat="1" ht="42.75" customHeight="1">
      <c r="A88" s="148">
        <v>49</v>
      </c>
      <c r="B88" s="258"/>
      <c r="C88" s="204"/>
      <c r="D88" s="191">
        <v>6010</v>
      </c>
      <c r="E88" s="259" t="s">
        <v>123</v>
      </c>
      <c r="F88" s="206">
        <v>36000</v>
      </c>
      <c r="G88" s="207">
        <v>30000</v>
      </c>
      <c r="I88" s="341"/>
      <c r="J88" s="241"/>
      <c r="K88" s="241"/>
      <c r="L88" s="241"/>
      <c r="M88" s="241"/>
      <c r="N88" s="241"/>
      <c r="O88" s="241"/>
    </row>
    <row r="89" spans="1:15" s="240" customFormat="1" ht="42.75" customHeight="1">
      <c r="A89" s="148">
        <v>50</v>
      </c>
      <c r="B89" s="258"/>
      <c r="C89" s="204"/>
      <c r="D89" s="191">
        <v>6010</v>
      </c>
      <c r="E89" s="259" t="s">
        <v>124</v>
      </c>
      <c r="F89" s="206">
        <v>30000</v>
      </c>
      <c r="G89" s="207"/>
      <c r="I89" s="341"/>
      <c r="J89" s="241"/>
      <c r="K89" s="241"/>
      <c r="L89" s="241"/>
      <c r="M89" s="241"/>
      <c r="N89" s="241"/>
      <c r="O89" s="241"/>
    </row>
    <row r="90" spans="1:15" s="240" customFormat="1" ht="42.75" customHeight="1">
      <c r="A90" s="148">
        <v>51</v>
      </c>
      <c r="B90" s="258"/>
      <c r="C90" s="204"/>
      <c r="D90" s="191">
        <v>6010</v>
      </c>
      <c r="E90" s="259" t="s">
        <v>125</v>
      </c>
      <c r="F90" s="206">
        <v>70000</v>
      </c>
      <c r="G90" s="207"/>
      <c r="I90" s="341"/>
      <c r="J90" s="241"/>
      <c r="K90" s="241"/>
      <c r="L90" s="241"/>
      <c r="M90" s="241"/>
      <c r="N90" s="241"/>
      <c r="O90" s="241"/>
    </row>
    <row r="91" spans="1:15" s="240" customFormat="1" ht="42.75" customHeight="1">
      <c r="A91" s="148">
        <v>52</v>
      </c>
      <c r="B91" s="258"/>
      <c r="C91" s="204"/>
      <c r="D91" s="191">
        <v>6010</v>
      </c>
      <c r="E91" s="259" t="s">
        <v>126</v>
      </c>
      <c r="F91" s="206">
        <v>40000</v>
      </c>
      <c r="G91" s="207"/>
      <c r="I91" s="341"/>
      <c r="J91" s="241"/>
      <c r="K91" s="241"/>
      <c r="L91" s="241"/>
      <c r="M91" s="241"/>
      <c r="N91" s="241"/>
      <c r="O91" s="241"/>
    </row>
    <row r="92" spans="1:15" s="240" customFormat="1" ht="38.25" customHeight="1">
      <c r="A92" s="148">
        <v>53</v>
      </c>
      <c r="B92" s="258"/>
      <c r="C92" s="204"/>
      <c r="D92" s="191">
        <v>6010</v>
      </c>
      <c r="E92" s="259" t="s">
        <v>127</v>
      </c>
      <c r="F92" s="206">
        <v>10000</v>
      </c>
      <c r="G92" s="207"/>
      <c r="I92" s="341"/>
      <c r="J92" s="241"/>
      <c r="K92" s="241"/>
      <c r="L92" s="241"/>
      <c r="M92" s="241"/>
      <c r="N92" s="241"/>
      <c r="O92" s="241"/>
    </row>
    <row r="93" spans="1:15" s="240" customFormat="1" ht="36.75" customHeight="1">
      <c r="A93" s="148">
        <v>54</v>
      </c>
      <c r="B93" s="258"/>
      <c r="C93" s="204"/>
      <c r="D93" s="191">
        <v>6010</v>
      </c>
      <c r="E93" s="259" t="s">
        <v>128</v>
      </c>
      <c r="F93" s="206">
        <v>30000</v>
      </c>
      <c r="G93" s="207">
        <v>30000</v>
      </c>
      <c r="I93" s="341"/>
      <c r="J93" s="241"/>
      <c r="K93" s="241"/>
      <c r="L93" s="241"/>
      <c r="M93" s="241"/>
      <c r="N93" s="241"/>
      <c r="O93" s="241"/>
    </row>
    <row r="94" spans="1:15" s="240" customFormat="1" ht="36.75" customHeight="1">
      <c r="A94" s="148">
        <v>55</v>
      </c>
      <c r="B94" s="258"/>
      <c r="C94" s="204"/>
      <c r="D94" s="191">
        <v>6010</v>
      </c>
      <c r="E94" s="263" t="s">
        <v>179</v>
      </c>
      <c r="F94" s="206">
        <v>10000</v>
      </c>
      <c r="G94" s="207">
        <v>3500</v>
      </c>
      <c r="I94" s="341"/>
      <c r="J94" s="241"/>
      <c r="K94" s="241"/>
      <c r="L94" s="241"/>
      <c r="M94" s="241"/>
      <c r="N94" s="241"/>
      <c r="O94" s="241"/>
    </row>
    <row r="95" spans="1:15" s="240" customFormat="1" ht="36.75" customHeight="1">
      <c r="A95" s="148">
        <v>56</v>
      </c>
      <c r="B95" s="258"/>
      <c r="C95" s="204"/>
      <c r="D95" s="191">
        <v>6010</v>
      </c>
      <c r="E95" s="263" t="s">
        <v>180</v>
      </c>
      <c r="F95" s="206">
        <v>170880</v>
      </c>
      <c r="G95" s="207">
        <v>163300</v>
      </c>
      <c r="I95" s="341"/>
      <c r="J95" s="241"/>
      <c r="K95" s="241"/>
      <c r="L95" s="241"/>
      <c r="M95" s="241"/>
      <c r="N95" s="241"/>
      <c r="O95" s="241"/>
    </row>
    <row r="96" spans="1:15" s="240" customFormat="1" ht="37.5" customHeight="1">
      <c r="A96" s="148">
        <v>57</v>
      </c>
      <c r="B96" s="258"/>
      <c r="C96" s="204"/>
      <c r="D96" s="191">
        <v>6050</v>
      </c>
      <c r="E96" s="192" t="s">
        <v>129</v>
      </c>
      <c r="F96" s="206">
        <f>471500-2700+3060+8979</f>
        <v>480839</v>
      </c>
      <c r="G96" s="207">
        <f>471500-2700</f>
        <v>468800</v>
      </c>
      <c r="J96" s="241"/>
      <c r="K96" s="241"/>
      <c r="L96" s="241"/>
      <c r="M96" s="241"/>
      <c r="N96" s="241"/>
      <c r="O96" s="241"/>
    </row>
    <row r="97" spans="1:15" s="240" customFormat="1" ht="49.5" customHeight="1">
      <c r="A97" s="148">
        <v>58</v>
      </c>
      <c r="B97" s="258"/>
      <c r="C97" s="204"/>
      <c r="D97" s="191">
        <v>6050</v>
      </c>
      <c r="E97" s="192" t="s">
        <v>130</v>
      </c>
      <c r="F97" s="206">
        <f>130000-6700-50000</f>
        <v>73300</v>
      </c>
      <c r="G97" s="207">
        <v>0</v>
      </c>
      <c r="J97" s="241"/>
      <c r="K97" s="241"/>
      <c r="L97" s="241"/>
      <c r="M97" s="241"/>
      <c r="N97" s="241"/>
      <c r="O97" s="241"/>
    </row>
    <row r="98" spans="1:15" s="240" customFormat="1" ht="41.25" customHeight="1">
      <c r="A98" s="148">
        <v>59</v>
      </c>
      <c r="B98" s="258"/>
      <c r="C98" s="204"/>
      <c r="D98" s="191">
        <v>6050</v>
      </c>
      <c r="E98" s="192" t="s">
        <v>131</v>
      </c>
      <c r="F98" s="206">
        <v>47000</v>
      </c>
      <c r="G98" s="207">
        <v>47000</v>
      </c>
      <c r="J98" s="260"/>
      <c r="K98" s="260"/>
      <c r="L98" s="260"/>
      <c r="M98" s="241"/>
      <c r="N98" s="241"/>
      <c r="O98" s="241"/>
    </row>
    <row r="99" spans="1:12" ht="30.75" customHeight="1">
      <c r="A99" s="148">
        <v>60</v>
      </c>
      <c r="B99" s="261"/>
      <c r="C99" s="208"/>
      <c r="D99" s="191">
        <v>6050</v>
      </c>
      <c r="E99" s="192" t="s">
        <v>132</v>
      </c>
      <c r="F99" s="206">
        <f>1825000-8300+18450</f>
        <v>1835150</v>
      </c>
      <c r="G99" s="207">
        <v>0</v>
      </c>
      <c r="J99" s="262"/>
      <c r="K99" s="262"/>
      <c r="L99" s="262"/>
    </row>
    <row r="100" spans="1:12" ht="37.5" customHeight="1">
      <c r="A100" s="148">
        <v>61</v>
      </c>
      <c r="B100" s="261"/>
      <c r="C100" s="208"/>
      <c r="D100" s="191">
        <v>6050</v>
      </c>
      <c r="E100" s="192" t="s">
        <v>133</v>
      </c>
      <c r="F100" s="206">
        <v>200000</v>
      </c>
      <c r="G100" s="207">
        <v>0</v>
      </c>
      <c r="J100" s="262"/>
      <c r="K100" s="262"/>
      <c r="L100" s="262"/>
    </row>
    <row r="101" spans="1:12" ht="34.5" customHeight="1">
      <c r="A101" s="148">
        <v>62</v>
      </c>
      <c r="B101" s="261"/>
      <c r="C101" s="208"/>
      <c r="D101" s="191">
        <v>6050</v>
      </c>
      <c r="E101" s="192" t="s">
        <v>134</v>
      </c>
      <c r="F101" s="206">
        <v>35000</v>
      </c>
      <c r="G101" s="207">
        <v>35000</v>
      </c>
      <c r="J101" s="262"/>
      <c r="K101" s="262"/>
      <c r="L101" s="262"/>
    </row>
    <row r="102" spans="1:12" ht="28.5" customHeight="1">
      <c r="A102" s="148">
        <v>63</v>
      </c>
      <c r="B102" s="261"/>
      <c r="C102" s="208"/>
      <c r="D102" s="191">
        <v>6050</v>
      </c>
      <c r="E102" s="192" t="s">
        <v>135</v>
      </c>
      <c r="F102" s="206">
        <f>78800-7515+7515</f>
        <v>78800</v>
      </c>
      <c r="G102" s="207"/>
      <c r="J102" s="262"/>
      <c r="K102" s="262"/>
      <c r="L102" s="262"/>
    </row>
    <row r="103" spans="1:12" ht="34.5" customHeight="1">
      <c r="A103" s="148">
        <v>64</v>
      </c>
      <c r="B103" s="261"/>
      <c r="C103" s="208"/>
      <c r="D103" s="191">
        <v>6050</v>
      </c>
      <c r="E103" s="192" t="s">
        <v>136</v>
      </c>
      <c r="F103" s="206">
        <v>15500</v>
      </c>
      <c r="G103" s="207"/>
      <c r="J103" s="262"/>
      <c r="K103" s="262"/>
      <c r="L103" s="262"/>
    </row>
    <row r="104" spans="1:10" ht="29.25" customHeight="1">
      <c r="A104" s="148">
        <v>65</v>
      </c>
      <c r="B104" s="261"/>
      <c r="C104" s="208"/>
      <c r="D104" s="191">
        <v>6050</v>
      </c>
      <c r="E104" s="192" t="s">
        <v>137</v>
      </c>
      <c r="F104" s="206">
        <v>29999</v>
      </c>
      <c r="G104" s="188">
        <v>0</v>
      </c>
      <c r="J104" s="262"/>
    </row>
    <row r="105" spans="1:10" ht="29.25" customHeight="1">
      <c r="A105" s="148">
        <v>66</v>
      </c>
      <c r="B105" s="261"/>
      <c r="C105" s="208"/>
      <c r="D105" s="191">
        <v>6050</v>
      </c>
      <c r="E105" s="263" t="s">
        <v>47</v>
      </c>
      <c r="F105" s="206">
        <v>200000</v>
      </c>
      <c r="G105" s="207">
        <v>156000</v>
      </c>
      <c r="I105" s="264"/>
      <c r="J105" s="262"/>
    </row>
    <row r="106" spans="1:10" ht="45.75" customHeight="1">
      <c r="A106" s="148">
        <v>67</v>
      </c>
      <c r="B106" s="261"/>
      <c r="C106" s="208"/>
      <c r="D106" s="191">
        <v>6050</v>
      </c>
      <c r="E106" s="263" t="s">
        <v>138</v>
      </c>
      <c r="F106" s="206">
        <f>20000-5200</f>
        <v>14800</v>
      </c>
      <c r="G106" s="207"/>
      <c r="I106" s="264"/>
      <c r="J106" s="262"/>
    </row>
    <row r="107" spans="1:15" s="37" customFormat="1" ht="29.25" customHeight="1">
      <c r="A107" s="148">
        <v>68</v>
      </c>
      <c r="B107" s="261"/>
      <c r="C107" s="208"/>
      <c r="D107" s="191">
        <v>6050</v>
      </c>
      <c r="E107" s="344" t="s">
        <v>189</v>
      </c>
      <c r="F107" s="206">
        <v>100000</v>
      </c>
      <c r="G107" s="207"/>
      <c r="I107" s="340"/>
      <c r="J107" s="296"/>
      <c r="K107" s="297"/>
      <c r="L107" s="297"/>
      <c r="M107" s="297"/>
      <c r="N107" s="297"/>
      <c r="O107" s="297"/>
    </row>
    <row r="108" spans="1:9" ht="66" customHeight="1">
      <c r="A108" s="148">
        <v>69</v>
      </c>
      <c r="B108" s="261"/>
      <c r="C108" s="208"/>
      <c r="D108" s="191">
        <v>6050</v>
      </c>
      <c r="E108" s="246" t="s">
        <v>139</v>
      </c>
      <c r="F108" s="247">
        <f>360000-9700</f>
        <v>350300</v>
      </c>
      <c r="G108" s="248">
        <v>0</v>
      </c>
      <c r="I108" s="181"/>
    </row>
    <row r="109" spans="1:10" ht="25.5" customHeight="1">
      <c r="A109" s="500">
        <v>70</v>
      </c>
      <c r="B109" s="261"/>
      <c r="C109" s="208"/>
      <c r="D109" s="191">
        <v>6050</v>
      </c>
      <c r="E109" s="506" t="s">
        <v>46</v>
      </c>
      <c r="F109" s="494">
        <f>5350.5+130000+650000</f>
        <v>785350.5</v>
      </c>
      <c r="G109" s="248"/>
      <c r="J109" s="262"/>
    </row>
    <row r="110" spans="1:9" ht="23.25" customHeight="1">
      <c r="A110" s="504"/>
      <c r="B110" s="261"/>
      <c r="C110" s="208"/>
      <c r="D110" s="191">
        <v>6057</v>
      </c>
      <c r="E110" s="507"/>
      <c r="F110" s="222">
        <f>10913694.17+1463846.37</f>
        <v>12377540.54</v>
      </c>
      <c r="G110" s="207">
        <v>0</v>
      </c>
      <c r="H110" s="264">
        <f>F110+F111</f>
        <v>17964254.799999997</v>
      </c>
      <c r="I110" s="264"/>
    </row>
    <row r="111" spans="1:9" ht="20.25" customHeight="1">
      <c r="A111" s="505"/>
      <c r="B111" s="261"/>
      <c r="C111" s="208"/>
      <c r="D111" s="191">
        <v>6059</v>
      </c>
      <c r="E111" s="503"/>
      <c r="F111" s="222">
        <f>882187.12+4704527.14</f>
        <v>5586714.26</v>
      </c>
      <c r="G111" s="207">
        <v>882187.12</v>
      </c>
      <c r="I111" s="264"/>
    </row>
    <row r="112" spans="1:7" ht="30.75" customHeight="1">
      <c r="A112" s="159">
        <v>71</v>
      </c>
      <c r="B112" s="261"/>
      <c r="C112" s="208"/>
      <c r="D112" s="191">
        <v>6230</v>
      </c>
      <c r="E112" s="265" t="s">
        <v>140</v>
      </c>
      <c r="F112" s="247">
        <v>500000</v>
      </c>
      <c r="G112" s="248">
        <v>500000</v>
      </c>
    </row>
    <row r="113" spans="1:15" s="269" customFormat="1" ht="29.25" customHeight="1">
      <c r="A113" s="212"/>
      <c r="B113" s="266">
        <v>921</v>
      </c>
      <c r="C113" s="266"/>
      <c r="D113" s="212"/>
      <c r="E113" s="267" t="s">
        <v>141</v>
      </c>
      <c r="F113" s="268">
        <f>F114+F116</f>
        <v>860000</v>
      </c>
      <c r="G113" s="303">
        <f>G114+G116</f>
        <v>450000</v>
      </c>
      <c r="J113" s="270"/>
      <c r="K113" s="270"/>
      <c r="L113" s="270"/>
      <c r="M113" s="270"/>
      <c r="N113" s="270"/>
      <c r="O113" s="270"/>
    </row>
    <row r="114" spans="1:15" s="253" customFormat="1" ht="29.25" customHeight="1">
      <c r="A114" s="271" t="s">
        <v>3</v>
      </c>
      <c r="B114" s="272"/>
      <c r="C114" s="273">
        <v>92109</v>
      </c>
      <c r="D114" s="274"/>
      <c r="E114" s="275" t="s">
        <v>142</v>
      </c>
      <c r="F114" s="276">
        <f>F115</f>
        <v>854000</v>
      </c>
      <c r="G114" s="277">
        <f>G115</f>
        <v>450000</v>
      </c>
      <c r="J114" s="254"/>
      <c r="K114" s="254"/>
      <c r="L114" s="254"/>
      <c r="M114" s="254"/>
      <c r="N114" s="254"/>
      <c r="O114" s="254"/>
    </row>
    <row r="115" spans="1:7" ht="34.5" customHeight="1">
      <c r="A115" s="148">
        <v>72</v>
      </c>
      <c r="B115" s="278"/>
      <c r="C115" s="279"/>
      <c r="D115" s="242">
        <v>6050</v>
      </c>
      <c r="E115" s="257" t="s">
        <v>143</v>
      </c>
      <c r="F115" s="247">
        <f>850000+30000-26000</f>
        <v>854000</v>
      </c>
      <c r="G115" s="248">
        <v>450000</v>
      </c>
    </row>
    <row r="116" spans="1:7" ht="21.75" customHeight="1">
      <c r="A116" s="148"/>
      <c r="B116" s="278"/>
      <c r="C116" s="280">
        <v>92195</v>
      </c>
      <c r="D116" s="242"/>
      <c r="E116" s="281" t="s">
        <v>70</v>
      </c>
      <c r="F116" s="247">
        <f>F117</f>
        <v>6000</v>
      </c>
      <c r="G116" s="248">
        <f>G117</f>
        <v>0</v>
      </c>
    </row>
    <row r="117" spans="1:7" ht="28.5" customHeight="1">
      <c r="A117" s="148">
        <v>73</v>
      </c>
      <c r="B117" s="278"/>
      <c r="C117" s="279"/>
      <c r="D117" s="242">
        <v>6050</v>
      </c>
      <c r="E117" s="257" t="s">
        <v>144</v>
      </c>
      <c r="F117" s="247">
        <v>6000</v>
      </c>
      <c r="G117" s="248"/>
    </row>
    <row r="118" spans="1:7" ht="30" customHeight="1">
      <c r="A118" s="148"/>
      <c r="B118" s="266">
        <v>926</v>
      </c>
      <c r="C118" s="176"/>
      <c r="D118" s="212"/>
      <c r="E118" s="282" t="s">
        <v>145</v>
      </c>
      <c r="F118" s="283">
        <f>F119+F121</f>
        <v>52040</v>
      </c>
      <c r="G118" s="248"/>
    </row>
    <row r="119" spans="1:7" ht="30" customHeight="1">
      <c r="A119" s="190"/>
      <c r="B119" s="284"/>
      <c r="C119" s="225">
        <v>92601</v>
      </c>
      <c r="D119" s="225"/>
      <c r="E119" s="370" t="s">
        <v>218</v>
      </c>
      <c r="F119" s="247">
        <f>F120</f>
        <v>40000</v>
      </c>
      <c r="G119" s="248"/>
    </row>
    <row r="120" spans="1:7" ht="30" customHeight="1">
      <c r="A120" s="190">
        <v>74</v>
      </c>
      <c r="B120" s="284"/>
      <c r="C120" s="148"/>
      <c r="D120" s="285">
        <v>6050</v>
      </c>
      <c r="E120" s="393" t="s">
        <v>217</v>
      </c>
      <c r="F120" s="247">
        <v>40000</v>
      </c>
      <c r="G120" s="248"/>
    </row>
    <row r="121" spans="1:15" s="253" customFormat="1" ht="27.75" customHeight="1">
      <c r="A121" s="250"/>
      <c r="B121" s="334"/>
      <c r="C121" s="225">
        <v>92604</v>
      </c>
      <c r="D121" s="335"/>
      <c r="E121" s="336" t="s">
        <v>181</v>
      </c>
      <c r="F121" s="251">
        <f>F122</f>
        <v>12040</v>
      </c>
      <c r="G121" s="252"/>
      <c r="J121" s="254"/>
      <c r="K121" s="254"/>
      <c r="L121" s="254"/>
      <c r="M121" s="254"/>
      <c r="N121" s="254"/>
      <c r="O121" s="254"/>
    </row>
    <row r="122" spans="1:7" ht="31.5" customHeight="1">
      <c r="A122" s="159">
        <v>75</v>
      </c>
      <c r="B122" s="284"/>
      <c r="C122" s="190"/>
      <c r="D122" s="175">
        <v>6060</v>
      </c>
      <c r="E122" s="337" t="s">
        <v>182</v>
      </c>
      <c r="F122" s="247">
        <f>15000-2960</f>
        <v>12040</v>
      </c>
      <c r="G122" s="248"/>
    </row>
    <row r="123" spans="1:10" ht="30" customHeight="1">
      <c r="A123" s="159"/>
      <c r="B123" s="286" t="s">
        <v>146</v>
      </c>
      <c r="C123" s="287"/>
      <c r="D123" s="233"/>
      <c r="E123" s="288"/>
      <c r="F123" s="179">
        <f>F124+F134+F138+F141+F146+F149+F160+F163</f>
        <v>9868383.3</v>
      </c>
      <c r="G123" s="180">
        <f>G124+G134+G138+G160+G163</f>
        <v>498009.64</v>
      </c>
      <c r="J123" s="166"/>
    </row>
    <row r="124" spans="1:10" ht="26.25" customHeight="1">
      <c r="A124" s="212"/>
      <c r="B124" s="234">
        <v>600</v>
      </c>
      <c r="C124" s="176"/>
      <c r="D124" s="177"/>
      <c r="E124" s="199" t="s">
        <v>61</v>
      </c>
      <c r="F124" s="200">
        <f>F125+F127</f>
        <v>8382911.8</v>
      </c>
      <c r="G124" s="201">
        <f>G127</f>
        <v>495309.64</v>
      </c>
      <c r="J124" s="182"/>
    </row>
    <row r="125" spans="1:15" s="253" customFormat="1" ht="26.25" customHeight="1">
      <c r="A125" s="289"/>
      <c r="B125" s="290"/>
      <c r="C125" s="209">
        <v>60013</v>
      </c>
      <c r="D125" s="185"/>
      <c r="E125" s="186" t="s">
        <v>147</v>
      </c>
      <c r="F125" s="187">
        <f>F126</f>
        <v>250000</v>
      </c>
      <c r="G125" s="291"/>
      <c r="J125" s="292"/>
      <c r="K125" s="254"/>
      <c r="L125" s="254"/>
      <c r="M125" s="254"/>
      <c r="N125" s="254"/>
      <c r="O125" s="254"/>
    </row>
    <row r="126" spans="1:10" ht="57.75" customHeight="1">
      <c r="A126" s="175">
        <v>76</v>
      </c>
      <c r="B126" s="234"/>
      <c r="C126" s="176"/>
      <c r="D126" s="175">
        <v>6300</v>
      </c>
      <c r="E126" s="293" t="s">
        <v>148</v>
      </c>
      <c r="F126" s="247">
        <f>95000+155000</f>
        <v>250000</v>
      </c>
      <c r="G126" s="248"/>
      <c r="J126" s="182"/>
    </row>
    <row r="127" spans="1:10" ht="27" customHeight="1">
      <c r="A127" s="175"/>
      <c r="B127" s="202"/>
      <c r="C127" s="209">
        <v>60015</v>
      </c>
      <c r="D127" s="185"/>
      <c r="E127" s="186" t="s">
        <v>149</v>
      </c>
      <c r="F127" s="187">
        <f>SUM(F128:F133)</f>
        <v>8132911.8</v>
      </c>
      <c r="G127" s="188">
        <f>SUM(G128:G133)</f>
        <v>495309.64</v>
      </c>
      <c r="J127" s="262"/>
    </row>
    <row r="128" spans="1:15" s="37" customFormat="1" ht="30.75" customHeight="1">
      <c r="A128" s="175">
        <v>77</v>
      </c>
      <c r="B128" s="294"/>
      <c r="C128" s="204"/>
      <c r="D128" s="191">
        <v>6050</v>
      </c>
      <c r="E128" s="221" t="s">
        <v>150</v>
      </c>
      <c r="F128" s="394">
        <f>9655000-155000+3906793.48-7997793.48</f>
        <v>5409000</v>
      </c>
      <c r="G128" s="395">
        <f>473012.76-473012.76</f>
        <v>0</v>
      </c>
      <c r="J128" s="296"/>
      <c r="K128" s="297"/>
      <c r="L128" s="297"/>
      <c r="M128" s="297"/>
      <c r="N128" s="297"/>
      <c r="O128" s="297"/>
    </row>
    <row r="129" spans="1:15" s="37" customFormat="1" ht="28.5" customHeight="1">
      <c r="A129" s="175">
        <v>78</v>
      </c>
      <c r="B129" s="294"/>
      <c r="C129" s="204"/>
      <c r="D129" s="191">
        <v>6050</v>
      </c>
      <c r="E129" s="221" t="s">
        <v>151</v>
      </c>
      <c r="F129" s="247">
        <f>400000-3500</f>
        <v>396500</v>
      </c>
      <c r="G129" s="248">
        <f>22305.88-9</f>
        <v>22296.88</v>
      </c>
      <c r="J129" s="296"/>
      <c r="K129" s="297"/>
      <c r="L129" s="297"/>
      <c r="M129" s="297"/>
      <c r="N129" s="297"/>
      <c r="O129" s="297"/>
    </row>
    <row r="130" spans="1:15" s="37" customFormat="1" ht="26.25" customHeight="1">
      <c r="A130" s="175">
        <v>79</v>
      </c>
      <c r="B130" s="294"/>
      <c r="C130" s="204"/>
      <c r="D130" s="390">
        <v>6050</v>
      </c>
      <c r="E130" s="396" t="s">
        <v>211</v>
      </c>
      <c r="F130" s="397">
        <f>36000+2000000</f>
        <v>2036000</v>
      </c>
      <c r="G130" s="395">
        <v>473012.76</v>
      </c>
      <c r="J130" s="296"/>
      <c r="K130" s="297"/>
      <c r="L130" s="297"/>
      <c r="M130" s="297"/>
      <c r="N130" s="297"/>
      <c r="O130" s="297"/>
    </row>
    <row r="131" spans="1:15" s="37" customFormat="1" ht="32.25" customHeight="1">
      <c r="A131" s="175">
        <v>80</v>
      </c>
      <c r="B131" s="294"/>
      <c r="C131" s="204"/>
      <c r="D131" s="191">
        <v>6050</v>
      </c>
      <c r="E131" s="398" t="s">
        <v>240</v>
      </c>
      <c r="F131" s="397">
        <v>20000</v>
      </c>
      <c r="G131" s="395"/>
      <c r="J131" s="296"/>
      <c r="K131" s="297"/>
      <c r="L131" s="297"/>
      <c r="M131" s="297"/>
      <c r="N131" s="297"/>
      <c r="O131" s="297"/>
    </row>
    <row r="132" spans="1:15" s="37" customFormat="1" ht="33" customHeight="1">
      <c r="A132" s="175">
        <v>81</v>
      </c>
      <c r="B132" s="294"/>
      <c r="C132" s="204"/>
      <c r="D132" s="191">
        <v>6050</v>
      </c>
      <c r="E132" s="192" t="s">
        <v>152</v>
      </c>
      <c r="F132" s="247">
        <v>60712.8</v>
      </c>
      <c r="G132" s="248"/>
      <c r="J132" s="296"/>
      <c r="K132" s="297"/>
      <c r="L132" s="297"/>
      <c r="M132" s="297"/>
      <c r="N132" s="297"/>
      <c r="O132" s="297"/>
    </row>
    <row r="133" spans="1:15" s="37" customFormat="1" ht="54.75" customHeight="1">
      <c r="A133" s="175">
        <v>82</v>
      </c>
      <c r="B133" s="294"/>
      <c r="C133" s="204"/>
      <c r="D133" s="175">
        <v>6050</v>
      </c>
      <c r="E133" s="298" t="s">
        <v>153</v>
      </c>
      <c r="F133" s="247">
        <f>400000-189301</f>
        <v>210699</v>
      </c>
      <c r="G133" s="248"/>
      <c r="J133" s="296"/>
      <c r="K133" s="297"/>
      <c r="L133" s="299"/>
      <c r="M133" s="297"/>
      <c r="N133" s="297"/>
      <c r="O133" s="297"/>
    </row>
    <row r="134" spans="1:15" s="304" customFormat="1" ht="25.5" customHeight="1">
      <c r="A134" s="212"/>
      <c r="B134" s="300">
        <v>630</v>
      </c>
      <c r="C134" s="176"/>
      <c r="D134" s="301"/>
      <c r="E134" s="302" t="s">
        <v>154</v>
      </c>
      <c r="F134" s="268">
        <f>F135</f>
        <v>772810</v>
      </c>
      <c r="G134" s="303">
        <f>G135</f>
        <v>2700</v>
      </c>
      <c r="J134" s="305"/>
      <c r="K134" s="306"/>
      <c r="L134" s="306"/>
      <c r="M134" s="306"/>
      <c r="N134" s="306"/>
      <c r="O134" s="306"/>
    </row>
    <row r="135" spans="1:15" s="308" customFormat="1" ht="21" customHeight="1">
      <c r="A135" s="175"/>
      <c r="B135" s="220"/>
      <c r="C135" s="209">
        <v>63095</v>
      </c>
      <c r="D135" s="307"/>
      <c r="E135" s="281" t="s">
        <v>70</v>
      </c>
      <c r="F135" s="276">
        <f>SUM(F136:F137)</f>
        <v>772810</v>
      </c>
      <c r="G135" s="277">
        <f>SUM(G136:G137)</f>
        <v>2700</v>
      </c>
      <c r="J135" s="309"/>
      <c r="K135" s="310"/>
      <c r="L135" s="310"/>
      <c r="M135" s="310"/>
      <c r="N135" s="310"/>
      <c r="O135" s="310"/>
    </row>
    <row r="136" spans="1:15" s="314" customFormat="1" ht="21" customHeight="1">
      <c r="A136" s="175">
        <v>83</v>
      </c>
      <c r="B136" s="294"/>
      <c r="C136" s="204"/>
      <c r="D136" s="311">
        <v>6050</v>
      </c>
      <c r="E136" s="221" t="s">
        <v>183</v>
      </c>
      <c r="F136" s="312">
        <v>24000</v>
      </c>
      <c r="G136" s="313"/>
      <c r="J136" s="315"/>
      <c r="K136" s="316"/>
      <c r="L136" s="316"/>
      <c r="M136" s="316"/>
      <c r="N136" s="316"/>
      <c r="O136" s="316"/>
    </row>
    <row r="137" spans="1:15" s="308" customFormat="1" ht="31.5" customHeight="1">
      <c r="A137" s="175">
        <v>84</v>
      </c>
      <c r="B137" s="220"/>
      <c r="C137" s="208"/>
      <c r="D137" s="191">
        <v>6050</v>
      </c>
      <c r="E137" s="221" t="s">
        <v>155</v>
      </c>
      <c r="F137" s="397">
        <f>680000+100+2700+10+66000</f>
        <v>748810</v>
      </c>
      <c r="G137" s="248">
        <v>2700</v>
      </c>
      <c r="J137" s="309"/>
      <c r="K137" s="310"/>
      <c r="L137" s="310"/>
      <c r="M137" s="310"/>
      <c r="N137" s="310"/>
      <c r="O137" s="310"/>
    </row>
    <row r="138" spans="1:15" s="308" customFormat="1" ht="25.5" customHeight="1">
      <c r="A138" s="175"/>
      <c r="B138" s="300">
        <v>710</v>
      </c>
      <c r="C138" s="176"/>
      <c r="D138" s="301"/>
      <c r="E138" s="302" t="s">
        <v>156</v>
      </c>
      <c r="F138" s="268">
        <f>F139</f>
        <v>20000</v>
      </c>
      <c r="G138" s="303">
        <f>G139</f>
        <v>0</v>
      </c>
      <c r="J138" s="309"/>
      <c r="K138" s="310"/>
      <c r="L138" s="310"/>
      <c r="M138" s="310"/>
      <c r="N138" s="310"/>
      <c r="O138" s="310"/>
    </row>
    <row r="139" spans="1:15" s="308" customFormat="1" ht="27" customHeight="1">
      <c r="A139" s="175"/>
      <c r="B139" s="220"/>
      <c r="C139" s="209">
        <v>71012</v>
      </c>
      <c r="D139" s="307"/>
      <c r="E139" s="281" t="s">
        <v>157</v>
      </c>
      <c r="F139" s="276">
        <f>F140</f>
        <v>20000</v>
      </c>
      <c r="G139" s="277">
        <f>G140</f>
        <v>0</v>
      </c>
      <c r="J139" s="310"/>
      <c r="K139" s="310"/>
      <c r="L139" s="310"/>
      <c r="M139" s="310"/>
      <c r="N139" s="310"/>
      <c r="O139" s="310"/>
    </row>
    <row r="140" spans="1:15" s="308" customFormat="1" ht="24.75" customHeight="1">
      <c r="A140" s="175">
        <v>85</v>
      </c>
      <c r="B140" s="294"/>
      <c r="C140" s="204"/>
      <c r="D140" s="191">
        <v>6060</v>
      </c>
      <c r="E140" s="221" t="s">
        <v>158</v>
      </c>
      <c r="F140" s="247">
        <v>20000</v>
      </c>
      <c r="G140" s="248">
        <v>0</v>
      </c>
      <c r="J140" s="309"/>
      <c r="K140" s="310"/>
      <c r="L140" s="310"/>
      <c r="M140" s="310"/>
      <c r="N140" s="310"/>
      <c r="O140" s="310"/>
    </row>
    <row r="141" spans="1:15" s="308" customFormat="1" ht="26.25" customHeight="1">
      <c r="A141" s="175"/>
      <c r="B141" s="176">
        <v>754</v>
      </c>
      <c r="C141" s="176"/>
      <c r="D141" s="212"/>
      <c r="E141" s="238" t="s">
        <v>77</v>
      </c>
      <c r="F141" s="200">
        <f>F142+F144</f>
        <v>543000</v>
      </c>
      <c r="G141" s="201">
        <f>G142+G144</f>
        <v>0</v>
      </c>
      <c r="J141" s="310"/>
      <c r="K141" s="310"/>
      <c r="L141" s="310"/>
      <c r="M141" s="310"/>
      <c r="N141" s="310"/>
      <c r="O141" s="310"/>
    </row>
    <row r="142" spans="1:15" s="308" customFormat="1" ht="21.75" customHeight="1">
      <c r="A142" s="175"/>
      <c r="B142" s="204"/>
      <c r="C142" s="317">
        <v>75405</v>
      </c>
      <c r="D142" s="318"/>
      <c r="E142" s="237" t="s">
        <v>159</v>
      </c>
      <c r="F142" s="206">
        <f>F143</f>
        <v>63000</v>
      </c>
      <c r="G142" s="207">
        <f>G143</f>
        <v>0</v>
      </c>
      <c r="J142" s="310"/>
      <c r="K142" s="310"/>
      <c r="L142" s="310"/>
      <c r="M142" s="310"/>
      <c r="N142" s="310"/>
      <c r="O142" s="310"/>
    </row>
    <row r="143" spans="1:15" s="308" customFormat="1" ht="33.75" customHeight="1">
      <c r="A143" s="175">
        <v>86</v>
      </c>
      <c r="B143" s="245"/>
      <c r="C143" s="176"/>
      <c r="D143" s="318">
        <v>6170</v>
      </c>
      <c r="E143" s="237" t="s">
        <v>160</v>
      </c>
      <c r="F143" s="206">
        <v>63000</v>
      </c>
      <c r="G143" s="207"/>
      <c r="J143" s="310"/>
      <c r="K143" s="310"/>
      <c r="L143" s="310"/>
      <c r="M143" s="310"/>
      <c r="N143" s="310"/>
      <c r="O143" s="310"/>
    </row>
    <row r="144" spans="1:15" s="308" customFormat="1" ht="27" customHeight="1">
      <c r="A144" s="175"/>
      <c r="B144" s="208"/>
      <c r="C144" s="209">
        <v>75411</v>
      </c>
      <c r="D144" s="274"/>
      <c r="E144" s="217" t="s">
        <v>161</v>
      </c>
      <c r="F144" s="187">
        <f>SUM(F145:F145)</f>
        <v>480000</v>
      </c>
      <c r="G144" s="188">
        <f>SUM(G145:G145)</f>
        <v>0</v>
      </c>
      <c r="J144" s="310"/>
      <c r="K144" s="310"/>
      <c r="L144" s="310"/>
      <c r="M144" s="310"/>
      <c r="N144" s="310"/>
      <c r="O144" s="310"/>
    </row>
    <row r="145" spans="1:15" s="308" customFormat="1" ht="55.5" customHeight="1">
      <c r="A145" s="175">
        <v>87</v>
      </c>
      <c r="B145" s="204"/>
      <c r="C145" s="205"/>
      <c r="D145" s="242">
        <v>6050</v>
      </c>
      <c r="E145" s="192" t="s">
        <v>162</v>
      </c>
      <c r="F145" s="206">
        <v>480000</v>
      </c>
      <c r="G145" s="207">
        <v>0</v>
      </c>
      <c r="J145" s="310"/>
      <c r="K145" s="310"/>
      <c r="L145" s="310"/>
      <c r="M145" s="310"/>
      <c r="N145" s="310"/>
      <c r="O145" s="310"/>
    </row>
    <row r="146" spans="1:15" s="308" customFormat="1" ht="27" customHeight="1">
      <c r="A146" s="190"/>
      <c r="B146" s="176">
        <v>758</v>
      </c>
      <c r="C146" s="176"/>
      <c r="D146" s="177"/>
      <c r="E146" s="199" t="s">
        <v>82</v>
      </c>
      <c r="F146" s="200">
        <f>F147</f>
        <v>61484.5</v>
      </c>
      <c r="G146" s="201">
        <f>G147</f>
        <v>0</v>
      </c>
      <c r="J146" s="310"/>
      <c r="K146" s="310"/>
      <c r="L146" s="310"/>
      <c r="M146" s="310"/>
      <c r="N146" s="310"/>
      <c r="O146" s="310"/>
    </row>
    <row r="147" spans="1:15" s="308" customFormat="1" ht="27.75" customHeight="1">
      <c r="A147" s="190"/>
      <c r="B147" s="290"/>
      <c r="C147" s="319">
        <v>75818</v>
      </c>
      <c r="D147" s="210"/>
      <c r="E147" s="217" t="s">
        <v>83</v>
      </c>
      <c r="F147" s="218">
        <f>F148</f>
        <v>61484.5</v>
      </c>
      <c r="G147" s="219">
        <f>G148</f>
        <v>0</v>
      </c>
      <c r="J147" s="310"/>
      <c r="K147" s="310"/>
      <c r="L147" s="310"/>
      <c r="M147" s="310"/>
      <c r="N147" s="310"/>
      <c r="O147" s="310"/>
    </row>
    <row r="148" spans="1:15" s="308" customFormat="1" ht="26.25" customHeight="1">
      <c r="A148" s="190"/>
      <c r="B148" s="245"/>
      <c r="C148" s="205"/>
      <c r="D148" s="233">
        <v>6800</v>
      </c>
      <c r="E148" s="237" t="s">
        <v>13</v>
      </c>
      <c r="F148" s="377">
        <f>800000-20000-130000-182809.38-130000+3799-100765.56-84000+100000-27000-123215.08-4000+0.52-7515-10-13000-20000</f>
        <v>61484.5</v>
      </c>
      <c r="G148" s="194">
        <f>500000-500000</f>
        <v>0</v>
      </c>
      <c r="J148" s="310"/>
      <c r="K148" s="310"/>
      <c r="L148" s="310"/>
      <c r="M148" s="310"/>
      <c r="N148" s="310"/>
      <c r="O148" s="310"/>
    </row>
    <row r="149" spans="1:15" s="308" customFormat="1" ht="23.25" customHeight="1">
      <c r="A149" s="190"/>
      <c r="B149" s="234">
        <v>801</v>
      </c>
      <c r="C149" s="176"/>
      <c r="D149" s="212"/>
      <c r="E149" s="223" t="s">
        <v>84</v>
      </c>
      <c r="F149" s="200">
        <f>SUM(F150+F154+F158)</f>
        <v>46177</v>
      </c>
      <c r="G149" s="201">
        <f>SUM(G150+G154+G158)</f>
        <v>0</v>
      </c>
      <c r="J149" s="310"/>
      <c r="K149" s="310"/>
      <c r="L149" s="310"/>
      <c r="M149" s="310"/>
      <c r="N149" s="310"/>
      <c r="O149" s="310"/>
    </row>
    <row r="150" spans="1:15" s="308" customFormat="1" ht="23.25" customHeight="1">
      <c r="A150" s="190"/>
      <c r="B150" s="202"/>
      <c r="C150" s="320">
        <v>80120</v>
      </c>
      <c r="D150" s="225"/>
      <c r="E150" s="226" t="s">
        <v>163</v>
      </c>
      <c r="F150" s="187">
        <f>SUM(F151:F153)</f>
        <v>16166</v>
      </c>
      <c r="G150" s="188">
        <f>SUM(G151:G153)</f>
        <v>0</v>
      </c>
      <c r="J150" s="310"/>
      <c r="K150" s="310"/>
      <c r="L150" s="310"/>
      <c r="M150" s="310"/>
      <c r="N150" s="310"/>
      <c r="O150" s="310"/>
    </row>
    <row r="151" spans="1:15" s="308" customFormat="1" ht="21.75" customHeight="1">
      <c r="A151" s="175">
        <v>88</v>
      </c>
      <c r="B151" s="220"/>
      <c r="C151" s="202"/>
      <c r="D151" s="285">
        <v>6060</v>
      </c>
      <c r="E151" s="229" t="s">
        <v>164</v>
      </c>
      <c r="F151" s="206">
        <v>5000</v>
      </c>
      <c r="G151" s="207">
        <v>0</v>
      </c>
      <c r="J151" s="310"/>
      <c r="K151" s="310"/>
      <c r="L151" s="310"/>
      <c r="M151" s="310"/>
      <c r="N151" s="310"/>
      <c r="O151" s="310"/>
    </row>
    <row r="152" spans="1:15" s="308" customFormat="1" ht="23.25" customHeight="1">
      <c r="A152" s="175">
        <v>89</v>
      </c>
      <c r="B152" s="220"/>
      <c r="C152" s="208"/>
      <c r="D152" s="285">
        <v>6060</v>
      </c>
      <c r="E152" s="229" t="s">
        <v>165</v>
      </c>
      <c r="F152" s="206">
        <v>8000</v>
      </c>
      <c r="G152" s="207">
        <v>0</v>
      </c>
      <c r="J152" s="310"/>
      <c r="K152" s="310"/>
      <c r="L152" s="310"/>
      <c r="M152" s="310"/>
      <c r="N152" s="310"/>
      <c r="O152" s="310"/>
    </row>
    <row r="153" spans="1:15" s="308" customFormat="1" ht="32.25" customHeight="1">
      <c r="A153" s="175">
        <v>90</v>
      </c>
      <c r="B153" s="258"/>
      <c r="C153" s="236"/>
      <c r="D153" s="285">
        <v>6060</v>
      </c>
      <c r="E153" s="229" t="s">
        <v>166</v>
      </c>
      <c r="F153" s="206">
        <v>3166</v>
      </c>
      <c r="G153" s="207">
        <v>0</v>
      </c>
      <c r="J153" s="310"/>
      <c r="K153" s="310"/>
      <c r="L153" s="310"/>
      <c r="M153" s="310"/>
      <c r="N153" s="310"/>
      <c r="O153" s="310"/>
    </row>
    <row r="154" spans="1:15" s="308" customFormat="1" ht="23.25" customHeight="1">
      <c r="A154" s="175"/>
      <c r="B154" s="205"/>
      <c r="C154" s="183">
        <v>80130</v>
      </c>
      <c r="D154" s="225"/>
      <c r="E154" s="226" t="s">
        <v>167</v>
      </c>
      <c r="F154" s="187">
        <f>SUM(F155:F157)</f>
        <v>24011</v>
      </c>
      <c r="G154" s="188">
        <f>SUM(G157:G157)</f>
        <v>0</v>
      </c>
      <c r="J154" s="310"/>
      <c r="K154" s="310"/>
      <c r="L154" s="310"/>
      <c r="M154" s="310"/>
      <c r="N154" s="310"/>
      <c r="O154" s="310"/>
    </row>
    <row r="155" spans="1:15" s="308" customFormat="1" ht="21" customHeight="1">
      <c r="A155" s="175">
        <v>91</v>
      </c>
      <c r="B155" s="258"/>
      <c r="C155" s="202"/>
      <c r="D155" s="285">
        <v>6060</v>
      </c>
      <c r="E155" s="229" t="s">
        <v>168</v>
      </c>
      <c r="F155" s="206">
        <v>5000</v>
      </c>
      <c r="G155" s="207">
        <v>0</v>
      </c>
      <c r="J155" s="310"/>
      <c r="K155" s="310"/>
      <c r="L155" s="310"/>
      <c r="M155" s="310"/>
      <c r="N155" s="310"/>
      <c r="O155" s="310"/>
    </row>
    <row r="156" spans="1:15" s="308" customFormat="1" ht="22.5" customHeight="1">
      <c r="A156" s="175">
        <v>92</v>
      </c>
      <c r="B156" s="258"/>
      <c r="C156" s="208"/>
      <c r="D156" s="285">
        <v>6060</v>
      </c>
      <c r="E156" s="229" t="s">
        <v>169</v>
      </c>
      <c r="F156" s="206">
        <v>10000</v>
      </c>
      <c r="G156" s="207">
        <v>0</v>
      </c>
      <c r="J156" s="310"/>
      <c r="K156" s="310"/>
      <c r="L156" s="310"/>
      <c r="M156" s="310"/>
      <c r="N156" s="310"/>
      <c r="O156" s="310"/>
    </row>
    <row r="157" spans="1:15" s="308" customFormat="1" ht="30" customHeight="1">
      <c r="A157" s="175"/>
      <c r="B157" s="258"/>
      <c r="C157" s="184"/>
      <c r="D157" s="285">
        <v>6060</v>
      </c>
      <c r="E157" s="229" t="s">
        <v>166</v>
      </c>
      <c r="F157" s="206">
        <v>9011</v>
      </c>
      <c r="G157" s="207">
        <v>0</v>
      </c>
      <c r="J157" s="310"/>
      <c r="K157" s="310"/>
      <c r="L157" s="310"/>
      <c r="M157" s="310"/>
      <c r="N157" s="310"/>
      <c r="O157" s="310"/>
    </row>
    <row r="158" spans="1:15" s="308" customFormat="1" ht="25.5" customHeight="1">
      <c r="A158" s="190"/>
      <c r="B158" s="205"/>
      <c r="C158" s="184">
        <v>80148</v>
      </c>
      <c r="D158" s="185"/>
      <c r="E158" s="186" t="s">
        <v>101</v>
      </c>
      <c r="F158" s="187">
        <f>F159</f>
        <v>6000</v>
      </c>
      <c r="G158" s="188">
        <f>SUM(G159:G161)</f>
        <v>0</v>
      </c>
      <c r="J158" s="310"/>
      <c r="K158" s="310"/>
      <c r="L158" s="310"/>
      <c r="M158" s="310"/>
      <c r="N158" s="310"/>
      <c r="O158" s="310"/>
    </row>
    <row r="159" spans="1:15" s="308" customFormat="1" ht="25.5" customHeight="1">
      <c r="A159" s="175">
        <v>93</v>
      </c>
      <c r="B159" s="205"/>
      <c r="C159" s="208"/>
      <c r="D159" s="175">
        <v>6060</v>
      </c>
      <c r="E159" s="211" t="s">
        <v>170</v>
      </c>
      <c r="F159" s="206">
        <v>6000</v>
      </c>
      <c r="G159" s="207">
        <v>0</v>
      </c>
      <c r="J159" s="310"/>
      <c r="K159" s="310"/>
      <c r="L159" s="310"/>
      <c r="M159" s="310"/>
      <c r="N159" s="310"/>
      <c r="O159" s="310"/>
    </row>
    <row r="160" spans="1:15" s="308" customFormat="1" ht="22.5" customHeight="1">
      <c r="A160" s="190"/>
      <c r="B160" s="176">
        <v>852</v>
      </c>
      <c r="C160" s="176"/>
      <c r="D160" s="212"/>
      <c r="E160" s="213" t="s">
        <v>171</v>
      </c>
      <c r="F160" s="268">
        <f>F161</f>
        <v>15000</v>
      </c>
      <c r="G160" s="303">
        <f>G161</f>
        <v>0</v>
      </c>
      <c r="J160" s="310"/>
      <c r="K160" s="310"/>
      <c r="L160" s="310"/>
      <c r="M160" s="310"/>
      <c r="N160" s="310"/>
      <c r="O160" s="310"/>
    </row>
    <row r="161" spans="1:15" s="308" customFormat="1" ht="25.5" customHeight="1">
      <c r="A161" s="190"/>
      <c r="B161" s="202"/>
      <c r="C161" s="321">
        <v>85202</v>
      </c>
      <c r="D161" s="225"/>
      <c r="E161" s="322" t="s">
        <v>172</v>
      </c>
      <c r="F161" s="276">
        <f>F162</f>
        <v>15000</v>
      </c>
      <c r="G161" s="277">
        <f>G162</f>
        <v>0</v>
      </c>
      <c r="J161" s="310"/>
      <c r="K161" s="310"/>
      <c r="L161" s="310"/>
      <c r="M161" s="310"/>
      <c r="N161" s="310"/>
      <c r="O161" s="310"/>
    </row>
    <row r="162" spans="1:15" s="308" customFormat="1" ht="22.5" customHeight="1">
      <c r="A162" s="175">
        <v>94</v>
      </c>
      <c r="B162" s="204"/>
      <c r="C162" s="323"/>
      <c r="D162" s="175">
        <v>6060</v>
      </c>
      <c r="E162" s="211" t="s">
        <v>173</v>
      </c>
      <c r="F162" s="247">
        <v>15000</v>
      </c>
      <c r="G162" s="248">
        <v>0</v>
      </c>
      <c r="J162" s="310"/>
      <c r="K162" s="310"/>
      <c r="L162" s="310"/>
      <c r="M162" s="310"/>
      <c r="N162" s="310"/>
      <c r="O162" s="310"/>
    </row>
    <row r="163" spans="1:15" s="308" customFormat="1" ht="24" customHeight="1">
      <c r="A163" s="190"/>
      <c r="B163" s="176">
        <v>854</v>
      </c>
      <c r="C163" s="176"/>
      <c r="D163" s="212"/>
      <c r="E163" s="213" t="s">
        <v>174</v>
      </c>
      <c r="F163" s="268">
        <f>F164+F167</f>
        <v>27000</v>
      </c>
      <c r="G163" s="303">
        <f>G164</f>
        <v>0</v>
      </c>
      <c r="J163" s="310"/>
      <c r="K163" s="310"/>
      <c r="L163" s="310"/>
      <c r="M163" s="310"/>
      <c r="N163" s="310"/>
      <c r="O163" s="310"/>
    </row>
    <row r="164" spans="1:15" s="308" customFormat="1" ht="24" customHeight="1">
      <c r="A164" s="233"/>
      <c r="B164" s="228"/>
      <c r="C164" s="320">
        <v>85403</v>
      </c>
      <c r="D164" s="185"/>
      <c r="E164" s="186" t="s">
        <v>175</v>
      </c>
      <c r="F164" s="187">
        <f>SUM(F165:F166)</f>
        <v>13000</v>
      </c>
      <c r="G164" s="188">
        <f>G166</f>
        <v>0</v>
      </c>
      <c r="J164" s="310"/>
      <c r="K164" s="310"/>
      <c r="L164" s="310"/>
      <c r="M164" s="310"/>
      <c r="N164" s="310"/>
      <c r="O164" s="310"/>
    </row>
    <row r="165" spans="1:15" s="314" customFormat="1" ht="24" customHeight="1">
      <c r="A165" s="233">
        <v>95</v>
      </c>
      <c r="B165" s="294"/>
      <c r="C165" s="228"/>
      <c r="D165" s="191">
        <v>6060</v>
      </c>
      <c r="E165" s="192" t="s">
        <v>187</v>
      </c>
      <c r="F165" s="206">
        <v>8000</v>
      </c>
      <c r="G165" s="207"/>
      <c r="J165" s="316"/>
      <c r="K165" s="316"/>
      <c r="L165" s="316"/>
      <c r="M165" s="316"/>
      <c r="N165" s="316"/>
      <c r="O165" s="316"/>
    </row>
    <row r="166" spans="1:15" s="308" customFormat="1" ht="24" customHeight="1">
      <c r="A166" s="175">
        <v>96</v>
      </c>
      <c r="B166" s="294"/>
      <c r="C166" s="236"/>
      <c r="D166" s="285">
        <v>6060</v>
      </c>
      <c r="E166" s="211" t="s">
        <v>176</v>
      </c>
      <c r="F166" s="207">
        <v>5000</v>
      </c>
      <c r="G166" s="207">
        <v>0</v>
      </c>
      <c r="J166" s="310"/>
      <c r="K166" s="310"/>
      <c r="L166" s="310"/>
      <c r="M166" s="310"/>
      <c r="N166" s="310"/>
      <c r="O166" s="310"/>
    </row>
    <row r="167" spans="1:15" s="308" customFormat="1" ht="28.5" customHeight="1">
      <c r="A167" s="333"/>
      <c r="B167" s="204"/>
      <c r="C167" s="236">
        <v>85406</v>
      </c>
      <c r="D167" s="175"/>
      <c r="E167" s="211" t="s">
        <v>177</v>
      </c>
      <c r="F167" s="207">
        <f>F168</f>
        <v>14000</v>
      </c>
      <c r="G167" s="207"/>
      <c r="J167" s="310"/>
      <c r="K167" s="310"/>
      <c r="L167" s="310"/>
      <c r="M167" s="310"/>
      <c r="N167" s="310"/>
      <c r="O167" s="310"/>
    </row>
    <row r="168" spans="1:15" s="308" customFormat="1" ht="24" customHeight="1">
      <c r="A168" s="175">
        <v>97</v>
      </c>
      <c r="B168" s="236"/>
      <c r="C168" s="317"/>
      <c r="D168" s="175">
        <v>6060</v>
      </c>
      <c r="E168" s="211" t="s">
        <v>184</v>
      </c>
      <c r="F168" s="207">
        <v>14000</v>
      </c>
      <c r="G168" s="207"/>
      <c r="J168" s="310"/>
      <c r="K168" s="310"/>
      <c r="L168" s="310"/>
      <c r="M168" s="310"/>
      <c r="N168" s="310"/>
      <c r="O168" s="310"/>
    </row>
    <row r="169" spans="1:10" ht="28.5" customHeight="1">
      <c r="A169" s="177"/>
      <c r="B169" s="324" t="s">
        <v>11</v>
      </c>
      <c r="C169" s="325"/>
      <c r="D169" s="326"/>
      <c r="E169" s="327"/>
      <c r="F169" s="328">
        <f>F13+F123</f>
        <v>49462319.489999995</v>
      </c>
      <c r="G169" s="180">
        <f>G13+G123</f>
        <v>8068984</v>
      </c>
      <c r="I169" s="173"/>
      <c r="J169" s="174"/>
    </row>
    <row r="170" spans="1:10" ht="21.75" customHeight="1">
      <c r="A170" s="133"/>
      <c r="B170" s="329"/>
      <c r="C170" s="329"/>
      <c r="D170" s="133"/>
      <c r="F170" s="295"/>
      <c r="G170" s="295"/>
      <c r="I170" s="181"/>
      <c r="J170" s="182"/>
    </row>
    <row r="171" spans="1:10" ht="15" customHeight="1">
      <c r="A171" s="133"/>
      <c r="B171" s="121"/>
      <c r="C171" s="121"/>
      <c r="D171" s="133"/>
      <c r="F171" s="330"/>
      <c r="G171" s="330"/>
      <c r="I171" s="264"/>
      <c r="J171" s="331"/>
    </row>
    <row r="172" spans="1:10" ht="12.75">
      <c r="A172" s="133"/>
      <c r="B172" s="121"/>
      <c r="C172" s="121"/>
      <c r="D172" s="133"/>
      <c r="F172" s="330"/>
      <c r="G172" s="330"/>
      <c r="H172" s="264"/>
      <c r="I172" s="264"/>
      <c r="J172" s="262"/>
    </row>
    <row r="173" spans="6:10" ht="12.75">
      <c r="F173" s="330"/>
      <c r="G173" s="330"/>
      <c r="I173" s="264"/>
      <c r="J173" s="262"/>
    </row>
    <row r="174" spans="6:10" ht="12.75">
      <c r="F174" s="330"/>
      <c r="G174" s="330"/>
      <c r="I174" s="264"/>
      <c r="J174" s="262"/>
    </row>
    <row r="175" spans="6:10" ht="12.75">
      <c r="F175" s="330"/>
      <c r="G175" s="330"/>
      <c r="I175" s="264"/>
      <c r="J175" s="262"/>
    </row>
    <row r="176" spans="6:10" ht="12.75">
      <c r="F176" s="330"/>
      <c r="G176" s="330"/>
      <c r="I176" s="264"/>
      <c r="J176" s="262"/>
    </row>
    <row r="177" spans="6:10" ht="12.75">
      <c r="F177" s="330"/>
      <c r="G177" s="330"/>
      <c r="I177" s="264"/>
      <c r="J177" s="262"/>
    </row>
    <row r="178" spans="6:7" ht="12.75">
      <c r="F178" s="330"/>
      <c r="G178" s="330"/>
    </row>
    <row r="179" spans="6:7" ht="12.75">
      <c r="F179" s="330"/>
      <c r="G179" s="330"/>
    </row>
    <row r="180" spans="6:7" ht="12.75">
      <c r="F180" s="332"/>
      <c r="G180" s="330"/>
    </row>
    <row r="181" spans="6:7" ht="12.75">
      <c r="F181" s="330"/>
      <c r="G181" s="330"/>
    </row>
    <row r="182" spans="6:7" ht="12.75">
      <c r="F182" s="330"/>
      <c r="G182" s="330"/>
    </row>
    <row r="183" spans="6:7" ht="12.75">
      <c r="F183" s="330"/>
      <c r="G183" s="330"/>
    </row>
    <row r="184" ht="12.75">
      <c r="F184" s="330"/>
    </row>
    <row r="185" ht="12.75">
      <c r="F185" s="330"/>
    </row>
    <row r="186" ht="12.75">
      <c r="F186" s="330"/>
    </row>
    <row r="187" spans="6:7" ht="12.75">
      <c r="F187" s="330"/>
      <c r="G187" s="330"/>
    </row>
    <row r="188" ht="12.75">
      <c r="F188" s="330"/>
    </row>
    <row r="189" ht="12.75">
      <c r="F189" s="330"/>
    </row>
    <row r="190" ht="12.75">
      <c r="F190" s="330"/>
    </row>
  </sheetData>
  <sheetProtection/>
  <mergeCells count="4">
    <mergeCell ref="A73:A74"/>
    <mergeCell ref="E73:E74"/>
    <mergeCell ref="A109:A111"/>
    <mergeCell ref="E109:E111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91"/>
  <sheetViews>
    <sheetView workbookViewId="0" topLeftCell="A7">
      <selection activeCell="D17" sqref="D17"/>
    </sheetView>
  </sheetViews>
  <sheetFormatPr defaultColWidth="9.140625" defaultRowHeight="12.75"/>
  <cols>
    <col min="1" max="1" width="4.57421875" style="2" customWidth="1"/>
    <col min="2" max="2" width="25.140625" style="2" customWidth="1"/>
    <col min="3" max="3" width="44.7109375" style="111" customWidth="1"/>
    <col min="4" max="4" width="16.140625" style="400" customWidth="1"/>
    <col min="5" max="6" width="9.140625" style="2" customWidth="1"/>
    <col min="7" max="7" width="20.140625" style="2" customWidth="1"/>
    <col min="8" max="16384" width="9.140625" style="2" customWidth="1"/>
  </cols>
  <sheetData>
    <row r="1" ht="19.5" customHeight="1">
      <c r="C1" s="399" t="s">
        <v>241</v>
      </c>
    </row>
    <row r="2" ht="19.5" customHeight="1">
      <c r="C2" s="401" t="s">
        <v>212</v>
      </c>
    </row>
    <row r="3" ht="15" customHeight="1">
      <c r="C3" s="401" t="s">
        <v>35</v>
      </c>
    </row>
    <row r="4" ht="17.25" customHeight="1">
      <c r="C4" s="136" t="s">
        <v>306</v>
      </c>
    </row>
    <row r="5" ht="14.25" customHeight="1">
      <c r="C5" s="401"/>
    </row>
    <row r="6" ht="14.25" customHeight="1">
      <c r="C6" s="401"/>
    </row>
    <row r="7" spans="1:4" s="23" customFormat="1" ht="19.5" customHeight="1">
      <c r="A7" s="402" t="s">
        <v>242</v>
      </c>
      <c r="B7" s="403"/>
      <c r="C7" s="137"/>
      <c r="D7" s="400"/>
    </row>
    <row r="8" spans="1:4" s="23" customFormat="1" ht="19.5" customHeight="1">
      <c r="A8" s="402" t="s">
        <v>243</v>
      </c>
      <c r="B8" s="403"/>
      <c r="C8" s="137"/>
      <c r="D8" s="400"/>
    </row>
    <row r="9" spans="1:3" ht="18.75" customHeight="1">
      <c r="A9" s="402" t="s">
        <v>244</v>
      </c>
      <c r="B9" s="30"/>
      <c r="C9" s="137"/>
    </row>
    <row r="10" spans="1:2" ht="13.5">
      <c r="A10" s="387" t="s">
        <v>3</v>
      </c>
      <c r="B10" s="404"/>
    </row>
    <row r="11" spans="3:4" ht="11.25" customHeight="1">
      <c r="C11" s="405"/>
      <c r="D11" s="406" t="s">
        <v>54</v>
      </c>
    </row>
    <row r="12" spans="1:4" ht="33" customHeight="1">
      <c r="A12" s="317" t="s">
        <v>12</v>
      </c>
      <c r="B12" s="317" t="s">
        <v>245</v>
      </c>
      <c r="C12" s="175" t="s">
        <v>246</v>
      </c>
      <c r="D12" s="407" t="s">
        <v>247</v>
      </c>
    </row>
    <row r="13" spans="1:4" s="30" customFormat="1" ht="22.5" customHeight="1">
      <c r="A13" s="408" t="s">
        <v>248</v>
      </c>
      <c r="B13" s="409"/>
      <c r="C13" s="410"/>
      <c r="D13" s="411">
        <f>D14+D20</f>
        <v>9547331.77</v>
      </c>
    </row>
    <row r="14" spans="1:4" s="30" customFormat="1" ht="24.75" customHeight="1">
      <c r="A14" s="412" t="s">
        <v>249</v>
      </c>
      <c r="B14" s="413"/>
      <c r="C14" s="414"/>
      <c r="D14" s="411">
        <f>D15</f>
        <v>3097648</v>
      </c>
    </row>
    <row r="15" spans="1:4" s="30" customFormat="1" ht="30" customHeight="1">
      <c r="A15" s="176">
        <v>801</v>
      </c>
      <c r="B15" s="282" t="s">
        <v>84</v>
      </c>
      <c r="C15" s="415"/>
      <c r="D15" s="416">
        <f>SUM(D16:D19)</f>
        <v>3097648</v>
      </c>
    </row>
    <row r="16" spans="1:4" s="30" customFormat="1" ht="30" customHeight="1">
      <c r="A16" s="417"/>
      <c r="B16" s="418"/>
      <c r="C16" s="211" t="s">
        <v>250</v>
      </c>
      <c r="D16" s="419">
        <f>91600+117248</f>
        <v>208848</v>
      </c>
    </row>
    <row r="17" spans="1:4" s="30" customFormat="1" ht="29.25" customHeight="1">
      <c r="A17" s="420"/>
      <c r="B17" s="418"/>
      <c r="C17" s="211" t="s">
        <v>251</v>
      </c>
      <c r="D17" s="493">
        <f>90000+110000+110000+1350000+100000+510000+568000-21500-41700-508000-35000-510000+10000</f>
        <v>1731800</v>
      </c>
    </row>
    <row r="18" spans="1:4" s="30" customFormat="1" ht="33" customHeight="1">
      <c r="A18" s="420"/>
      <c r="B18" s="418"/>
      <c r="C18" s="211" t="s">
        <v>252</v>
      </c>
      <c r="D18" s="493">
        <f>304600+461200-50000-120000-10000</f>
        <v>585800</v>
      </c>
    </row>
    <row r="19" spans="1:4" s="30" customFormat="1" ht="33" customHeight="1">
      <c r="A19" s="421"/>
      <c r="B19" s="418"/>
      <c r="C19" s="211" t="s">
        <v>253</v>
      </c>
      <c r="D19" s="422">
        <f>21500+41700+508000</f>
        <v>571200</v>
      </c>
    </row>
    <row r="20" spans="1:4" s="30" customFormat="1" ht="24.75" customHeight="1">
      <c r="A20" s="412" t="s">
        <v>254</v>
      </c>
      <c r="B20" s="413"/>
      <c r="C20" s="414"/>
      <c r="D20" s="423">
        <f>D21+D23+D26+D37+D43+D52+D56+D61</f>
        <v>6449683.77</v>
      </c>
    </row>
    <row r="21" spans="1:4" s="30" customFormat="1" ht="42" customHeight="1">
      <c r="A21" s="176">
        <v>754</v>
      </c>
      <c r="B21" s="282" t="s">
        <v>77</v>
      </c>
      <c r="C21" s="211"/>
      <c r="D21" s="423">
        <f>D22</f>
        <v>20000</v>
      </c>
    </row>
    <row r="22" spans="1:4" s="30" customFormat="1" ht="35.25" customHeight="1">
      <c r="A22" s="424"/>
      <c r="B22" s="280"/>
      <c r="C22" s="211" t="s">
        <v>80</v>
      </c>
      <c r="D22" s="419">
        <v>20000</v>
      </c>
    </row>
    <row r="23" spans="1:4" s="30" customFormat="1" ht="25.5" customHeight="1">
      <c r="A23" s="245">
        <v>801</v>
      </c>
      <c r="B23" s="425" t="s">
        <v>84</v>
      </c>
      <c r="C23" s="426"/>
      <c r="D23" s="427">
        <f>D24+D25</f>
        <v>11390.5</v>
      </c>
    </row>
    <row r="24" spans="1:4" s="30" customFormat="1" ht="35.25" customHeight="1">
      <c r="A24" s="428"/>
      <c r="B24" s="429"/>
      <c r="C24" s="430" t="s">
        <v>255</v>
      </c>
      <c r="D24" s="431">
        <f>6242.12</f>
        <v>6242.12</v>
      </c>
    </row>
    <row r="25" spans="1:4" s="30" customFormat="1" ht="35.25" customHeight="1">
      <c r="A25" s="432"/>
      <c r="B25" s="433"/>
      <c r="C25" s="430" t="s">
        <v>256</v>
      </c>
      <c r="D25" s="431">
        <f>5148.38</f>
        <v>5148.38</v>
      </c>
    </row>
    <row r="26" spans="1:4" s="30" customFormat="1" ht="27" customHeight="1">
      <c r="A26" s="249">
        <v>851</v>
      </c>
      <c r="B26" s="434" t="s">
        <v>257</v>
      </c>
      <c r="C26" s="435"/>
      <c r="D26" s="436">
        <f>SUM(D27:D36)</f>
        <v>976000</v>
      </c>
    </row>
    <row r="27" spans="1:4" s="30" customFormat="1" ht="39" customHeight="1">
      <c r="A27" s="234"/>
      <c r="B27" s="437"/>
      <c r="C27" s="211" t="s">
        <v>258</v>
      </c>
      <c r="D27" s="419">
        <v>90000</v>
      </c>
    </row>
    <row r="28" spans="1:4" s="30" customFormat="1" ht="33.75" customHeight="1">
      <c r="A28" s="245"/>
      <c r="B28" s="438"/>
      <c r="C28" s="211" t="s">
        <v>259</v>
      </c>
      <c r="D28" s="419">
        <v>440000</v>
      </c>
    </row>
    <row r="29" spans="1:4" s="30" customFormat="1" ht="44.25" customHeight="1">
      <c r="A29" s="245"/>
      <c r="B29" s="439"/>
      <c r="C29" s="211" t="s">
        <v>260</v>
      </c>
      <c r="D29" s="419">
        <v>50000</v>
      </c>
    </row>
    <row r="30" spans="1:4" s="30" customFormat="1" ht="32.25" customHeight="1">
      <c r="A30" s="245"/>
      <c r="B30" s="439"/>
      <c r="C30" s="211" t="s">
        <v>261</v>
      </c>
      <c r="D30" s="419">
        <v>10000</v>
      </c>
    </row>
    <row r="31" spans="1:4" s="30" customFormat="1" ht="54.75" customHeight="1">
      <c r="A31" s="245"/>
      <c r="B31" s="439"/>
      <c r="C31" s="211" t="s">
        <v>262</v>
      </c>
      <c r="D31" s="419">
        <v>120000</v>
      </c>
    </row>
    <row r="32" spans="1:4" s="30" customFormat="1" ht="36" customHeight="1">
      <c r="A32" s="245"/>
      <c r="B32" s="439"/>
      <c r="C32" s="211" t="s">
        <v>263</v>
      </c>
      <c r="D32" s="419">
        <v>40000</v>
      </c>
    </row>
    <row r="33" spans="1:4" s="30" customFormat="1" ht="27.75" customHeight="1">
      <c r="A33" s="245"/>
      <c r="B33" s="439"/>
      <c r="C33" s="211" t="s">
        <v>264</v>
      </c>
      <c r="D33" s="419">
        <v>101000</v>
      </c>
    </row>
    <row r="34" spans="1:4" s="30" customFormat="1" ht="31.5" customHeight="1">
      <c r="A34" s="245"/>
      <c r="B34" s="439"/>
      <c r="C34" s="211" t="s">
        <v>265</v>
      </c>
      <c r="D34" s="419">
        <v>90000</v>
      </c>
    </row>
    <row r="35" spans="1:4" s="30" customFormat="1" ht="33.75" customHeight="1">
      <c r="A35" s="245"/>
      <c r="B35" s="439"/>
      <c r="C35" s="211" t="s">
        <v>266</v>
      </c>
      <c r="D35" s="419">
        <v>25000</v>
      </c>
    </row>
    <row r="36" spans="1:4" s="30" customFormat="1" ht="23.25" customHeight="1">
      <c r="A36" s="245"/>
      <c r="B36" s="439"/>
      <c r="C36" s="426" t="s">
        <v>267</v>
      </c>
      <c r="D36" s="440">
        <v>10000</v>
      </c>
    </row>
    <row r="37" spans="1:4" s="30" customFormat="1" ht="21" customHeight="1">
      <c r="A37" s="234">
        <v>852</v>
      </c>
      <c r="B37" s="441" t="s">
        <v>171</v>
      </c>
      <c r="C37" s="435"/>
      <c r="D37" s="442">
        <f>SUM(D38:D42)</f>
        <v>1513640</v>
      </c>
    </row>
    <row r="38" spans="1:4" s="30" customFormat="1" ht="37.5" customHeight="1">
      <c r="A38" s="443"/>
      <c r="B38" s="444"/>
      <c r="C38" s="158" t="s">
        <v>268</v>
      </c>
      <c r="D38" s="419">
        <v>1056000</v>
      </c>
    </row>
    <row r="39" spans="1:4" s="30" customFormat="1" ht="27" customHeight="1">
      <c r="A39" s="227"/>
      <c r="B39" s="445"/>
      <c r="C39" s="446" t="s">
        <v>269</v>
      </c>
      <c r="D39" s="419">
        <v>210000</v>
      </c>
    </row>
    <row r="40" spans="1:4" s="30" customFormat="1" ht="38.25" customHeight="1">
      <c r="A40" s="227"/>
      <c r="B40" s="445"/>
      <c r="C40" s="446" t="s">
        <v>270</v>
      </c>
      <c r="D40" s="419">
        <v>85000</v>
      </c>
    </row>
    <row r="41" spans="1:4" s="30" customFormat="1" ht="38.25" customHeight="1">
      <c r="A41" s="227"/>
      <c r="B41" s="445"/>
      <c r="C41" s="446" t="s">
        <v>271</v>
      </c>
      <c r="D41" s="419">
        <v>40000</v>
      </c>
    </row>
    <row r="42" spans="1:4" s="30" customFormat="1" ht="38.25" customHeight="1">
      <c r="A42" s="227"/>
      <c r="B42" s="445"/>
      <c r="C42" s="446" t="s">
        <v>272</v>
      </c>
      <c r="D42" s="419">
        <v>122640</v>
      </c>
    </row>
    <row r="43" spans="1:4" s="30" customFormat="1" ht="39" customHeight="1">
      <c r="A43" s="176">
        <v>853</v>
      </c>
      <c r="B43" s="447" t="s">
        <v>106</v>
      </c>
      <c r="C43" s="448"/>
      <c r="D43" s="416">
        <f>SUM(D44:D51)</f>
        <v>431653.27</v>
      </c>
    </row>
    <row r="44" spans="1:4" s="30" customFormat="1" ht="30" customHeight="1">
      <c r="A44" s="227"/>
      <c r="B44" s="445"/>
      <c r="C44" s="448" t="s">
        <v>273</v>
      </c>
      <c r="D44" s="419">
        <f>96000-20000</f>
        <v>76000</v>
      </c>
    </row>
    <row r="45" spans="1:4" s="30" customFormat="1" ht="30" customHeight="1">
      <c r="A45" s="227"/>
      <c r="B45" s="445"/>
      <c r="C45" s="449" t="s">
        <v>274</v>
      </c>
      <c r="D45" s="419">
        <v>72000</v>
      </c>
    </row>
    <row r="46" spans="1:4" s="30" customFormat="1" ht="30" customHeight="1">
      <c r="A46" s="227"/>
      <c r="B46" s="445"/>
      <c r="C46" s="449" t="s">
        <v>275</v>
      </c>
      <c r="D46" s="419">
        <v>19800</v>
      </c>
    </row>
    <row r="47" spans="1:4" s="30" customFormat="1" ht="30.75" customHeight="1">
      <c r="A47" s="227"/>
      <c r="B47" s="445"/>
      <c r="C47" s="449" t="s">
        <v>276</v>
      </c>
      <c r="D47" s="419">
        <v>24000</v>
      </c>
    </row>
    <row r="48" spans="1:4" s="30" customFormat="1" ht="30.75" customHeight="1">
      <c r="A48" s="227"/>
      <c r="B48" s="445"/>
      <c r="C48" s="446" t="s">
        <v>277</v>
      </c>
      <c r="D48" s="419">
        <v>18500</v>
      </c>
    </row>
    <row r="49" spans="1:4" s="30" customFormat="1" ht="30.75" customHeight="1">
      <c r="A49" s="227"/>
      <c r="B49" s="445"/>
      <c r="C49" s="446" t="s">
        <v>278</v>
      </c>
      <c r="D49" s="419">
        <v>30000</v>
      </c>
    </row>
    <row r="50" spans="1:4" s="30" customFormat="1" ht="46.5" customHeight="1">
      <c r="A50" s="227"/>
      <c r="B50" s="425"/>
      <c r="C50" s="448" t="s">
        <v>279</v>
      </c>
      <c r="D50" s="419">
        <f>29333.5+5176.5+27066.77+4776.5</f>
        <v>66353.27</v>
      </c>
    </row>
    <row r="51" spans="1:4" s="30" customFormat="1" ht="42" customHeight="1">
      <c r="A51" s="227"/>
      <c r="B51" s="425"/>
      <c r="C51" s="448" t="s">
        <v>280</v>
      </c>
      <c r="D51" s="419">
        <v>125000</v>
      </c>
    </row>
    <row r="52" spans="1:4" s="30" customFormat="1" ht="38.25" customHeight="1">
      <c r="A52" s="176">
        <v>900</v>
      </c>
      <c r="B52" s="447" t="s">
        <v>281</v>
      </c>
      <c r="C52" s="450"/>
      <c r="D52" s="411">
        <f>SUM(D53:D55)</f>
        <v>812000</v>
      </c>
    </row>
    <row r="53" spans="1:4" s="30" customFormat="1" ht="61.5" customHeight="1">
      <c r="A53" s="451"/>
      <c r="B53" s="452"/>
      <c r="C53" s="453" t="s">
        <v>282</v>
      </c>
      <c r="D53" s="419">
        <v>282000</v>
      </c>
    </row>
    <row r="54" spans="1:4" s="119" customFormat="1" ht="45.75" customHeight="1">
      <c r="A54" s="294"/>
      <c r="B54" s="454"/>
      <c r="C54" s="455" t="s">
        <v>283</v>
      </c>
      <c r="D54" s="456">
        <v>30000</v>
      </c>
    </row>
    <row r="55" spans="1:4" s="30" customFormat="1" ht="40.5" customHeight="1">
      <c r="A55" s="457"/>
      <c r="B55" s="458"/>
      <c r="C55" s="455" t="s">
        <v>284</v>
      </c>
      <c r="D55" s="419">
        <v>500000</v>
      </c>
    </row>
    <row r="56" spans="1:4" s="30" customFormat="1" ht="39" customHeight="1">
      <c r="A56" s="234">
        <v>921</v>
      </c>
      <c r="B56" s="459" t="s">
        <v>141</v>
      </c>
      <c r="C56" s="447"/>
      <c r="D56" s="411">
        <f>SUM(D57:D60)</f>
        <v>155000</v>
      </c>
    </row>
    <row r="57" spans="1:4" s="30" customFormat="1" ht="42.75" customHeight="1">
      <c r="A57" s="451"/>
      <c r="B57" s="452"/>
      <c r="C57" s="430" t="s">
        <v>285</v>
      </c>
      <c r="D57" s="419">
        <v>50000</v>
      </c>
    </row>
    <row r="58" spans="1:4" s="30" customFormat="1" ht="42" customHeight="1">
      <c r="A58" s="294"/>
      <c r="B58" s="454"/>
      <c r="C58" s="430" t="s">
        <v>286</v>
      </c>
      <c r="D58" s="419">
        <v>10000</v>
      </c>
    </row>
    <row r="59" spans="1:4" s="30" customFormat="1" ht="31.5" customHeight="1">
      <c r="A59" s="294"/>
      <c r="B59" s="454"/>
      <c r="C59" s="460" t="s">
        <v>287</v>
      </c>
      <c r="D59" s="419">
        <v>45000</v>
      </c>
    </row>
    <row r="60" spans="1:4" s="30" customFormat="1" ht="35.25" customHeight="1">
      <c r="A60" s="457"/>
      <c r="B60" s="458"/>
      <c r="C60" s="460" t="s">
        <v>288</v>
      </c>
      <c r="D60" s="419">
        <v>50000</v>
      </c>
    </row>
    <row r="61" spans="1:4" s="30" customFormat="1" ht="34.5" customHeight="1">
      <c r="A61" s="249">
        <v>926</v>
      </c>
      <c r="B61" s="461" t="s">
        <v>289</v>
      </c>
      <c r="C61" s="450"/>
      <c r="D61" s="411">
        <f>SUM(D62:D64)</f>
        <v>2530000</v>
      </c>
    </row>
    <row r="62" spans="1:4" s="382" customFormat="1" ht="42.75" customHeight="1">
      <c r="A62" s="294"/>
      <c r="B62" s="204"/>
      <c r="C62" s="462" t="s">
        <v>290</v>
      </c>
      <c r="D62" s="419">
        <v>2400000</v>
      </c>
    </row>
    <row r="63" spans="1:4" s="382" customFormat="1" ht="38.25" customHeight="1">
      <c r="A63" s="463"/>
      <c r="B63" s="279"/>
      <c r="C63" s="464" t="s">
        <v>291</v>
      </c>
      <c r="D63" s="419">
        <v>115000</v>
      </c>
    </row>
    <row r="64" spans="1:4" s="30" customFormat="1" ht="29.25" customHeight="1">
      <c r="A64" s="463"/>
      <c r="B64" s="279"/>
      <c r="C64" s="465" t="s">
        <v>292</v>
      </c>
      <c r="D64" s="419">
        <v>15000</v>
      </c>
    </row>
    <row r="65" spans="1:4" s="30" customFormat="1" ht="30" customHeight="1">
      <c r="A65" s="466" t="s">
        <v>293</v>
      </c>
      <c r="B65" s="467"/>
      <c r="C65" s="468"/>
      <c r="D65" s="442">
        <f>D66+D76</f>
        <v>6633640.78</v>
      </c>
    </row>
    <row r="66" spans="1:4" s="30" customFormat="1" ht="27" customHeight="1">
      <c r="A66" s="469" t="s">
        <v>249</v>
      </c>
      <c r="B66" s="470"/>
      <c r="C66" s="471"/>
      <c r="D66" s="472">
        <f>D67+D72+D74</f>
        <v>6250748</v>
      </c>
    </row>
    <row r="67" spans="1:4" s="30" customFormat="1" ht="23.25" customHeight="1">
      <c r="A67" s="473">
        <v>801</v>
      </c>
      <c r="B67" s="282" t="s">
        <v>84</v>
      </c>
      <c r="C67" s="211"/>
      <c r="D67" s="416">
        <f>SUM(D68:D71)</f>
        <v>4440000</v>
      </c>
    </row>
    <row r="68" spans="1:4" s="30" customFormat="1" ht="30" customHeight="1">
      <c r="A68" s="474"/>
      <c r="B68" s="224"/>
      <c r="C68" s="211" t="s">
        <v>294</v>
      </c>
      <c r="D68" s="419">
        <f>1700000-220000</f>
        <v>1480000</v>
      </c>
    </row>
    <row r="69" spans="1:4" s="30" customFormat="1" ht="30" customHeight="1">
      <c r="A69" s="474"/>
      <c r="B69" s="224"/>
      <c r="C69" s="211" t="s">
        <v>295</v>
      </c>
      <c r="D69" s="419">
        <f>350000-20942</f>
        <v>329058</v>
      </c>
    </row>
    <row r="70" spans="1:4" s="30" customFormat="1" ht="31.5" customHeight="1">
      <c r="A70" s="474"/>
      <c r="B70" s="224"/>
      <c r="C70" s="211" t="s">
        <v>296</v>
      </c>
      <c r="D70" s="419">
        <f>2900000-290000</f>
        <v>2610000</v>
      </c>
    </row>
    <row r="71" spans="1:4" s="30" customFormat="1" ht="31.5" customHeight="1">
      <c r="A71" s="474"/>
      <c r="B71" s="224"/>
      <c r="C71" s="211" t="s">
        <v>297</v>
      </c>
      <c r="D71" s="419">
        <v>20942</v>
      </c>
    </row>
    <row r="72" spans="1:4" s="30" customFormat="1" ht="39" customHeight="1">
      <c r="A72" s="234">
        <v>853</v>
      </c>
      <c r="B72" s="475" t="s">
        <v>106</v>
      </c>
      <c r="C72" s="476"/>
      <c r="D72" s="411">
        <f>SUM(D73:D73)</f>
        <v>310748</v>
      </c>
    </row>
    <row r="73" spans="1:4" s="135" customFormat="1" ht="37.5" customHeight="1">
      <c r="A73" s="443"/>
      <c r="B73" s="477"/>
      <c r="C73" s="460" t="s">
        <v>298</v>
      </c>
      <c r="D73" s="419">
        <v>310748</v>
      </c>
    </row>
    <row r="74" spans="1:4" s="30" customFormat="1" ht="31.5" customHeight="1">
      <c r="A74" s="176">
        <v>854</v>
      </c>
      <c r="B74" s="282" t="s">
        <v>174</v>
      </c>
      <c r="C74" s="211"/>
      <c r="D74" s="478">
        <f>D75</f>
        <v>1500000</v>
      </c>
    </row>
    <row r="75" spans="1:4" s="30" customFormat="1" ht="43.5" customHeight="1">
      <c r="A75" s="479"/>
      <c r="B75" s="480"/>
      <c r="C75" s="211" t="s">
        <v>299</v>
      </c>
      <c r="D75" s="419">
        <v>1500000</v>
      </c>
    </row>
    <row r="76" spans="1:4" s="30" customFormat="1" ht="29.25" customHeight="1">
      <c r="A76" s="412" t="s">
        <v>254</v>
      </c>
      <c r="B76" s="481"/>
      <c r="C76" s="482"/>
      <c r="D76" s="483">
        <f>D77+D80+D83</f>
        <v>382892.78</v>
      </c>
    </row>
    <row r="77" spans="1:4" s="30" customFormat="1" ht="34.5" customHeight="1">
      <c r="A77" s="245">
        <v>630</v>
      </c>
      <c r="B77" s="484" t="s">
        <v>154</v>
      </c>
      <c r="C77" s="485" t="s">
        <v>3</v>
      </c>
      <c r="D77" s="411">
        <f>SUM(D78:D79)</f>
        <v>100000</v>
      </c>
    </row>
    <row r="78" spans="1:4" s="30" customFormat="1" ht="36.75" customHeight="1">
      <c r="A78" s="443"/>
      <c r="B78" s="486"/>
      <c r="C78" s="487" t="s">
        <v>300</v>
      </c>
      <c r="D78" s="419">
        <v>60000</v>
      </c>
    </row>
    <row r="79" spans="1:4" s="30" customFormat="1" ht="30" customHeight="1">
      <c r="A79" s="294"/>
      <c r="B79" s="488"/>
      <c r="C79" s="453" t="s">
        <v>301</v>
      </c>
      <c r="D79" s="419">
        <v>40000</v>
      </c>
    </row>
    <row r="80" spans="1:4" s="30" customFormat="1" ht="26.25" customHeight="1">
      <c r="A80" s="176">
        <v>852</v>
      </c>
      <c r="B80" s="489" t="s">
        <v>171</v>
      </c>
      <c r="C80" s="476"/>
      <c r="D80" s="411">
        <f>SUM(D81:D82)</f>
        <v>207000</v>
      </c>
    </row>
    <row r="81" spans="1:4" s="30" customFormat="1" ht="40.5" customHeight="1">
      <c r="A81" s="279"/>
      <c r="B81" s="279"/>
      <c r="C81" s="476" t="s">
        <v>302</v>
      </c>
      <c r="D81" s="419">
        <v>200000</v>
      </c>
    </row>
    <row r="82" spans="1:4" s="30" customFormat="1" ht="40.5" customHeight="1">
      <c r="A82" s="279"/>
      <c r="B82" s="279"/>
      <c r="C82" s="476" t="s">
        <v>303</v>
      </c>
      <c r="D82" s="440">
        <v>7000</v>
      </c>
    </row>
    <row r="83" spans="1:7" s="30" customFormat="1" ht="38.25" customHeight="1">
      <c r="A83" s="234">
        <v>853</v>
      </c>
      <c r="B83" s="475" t="s">
        <v>106</v>
      </c>
      <c r="C83" s="476"/>
      <c r="D83" s="490">
        <f>SUM(D84)</f>
        <v>75892.78</v>
      </c>
      <c r="G83" s="3"/>
    </row>
    <row r="84" spans="1:7" s="30" customFormat="1" ht="37.5" customHeight="1">
      <c r="A84" s="280"/>
      <c r="B84" s="280"/>
      <c r="C84" s="476" t="s">
        <v>304</v>
      </c>
      <c r="D84" s="419">
        <f>5892.78+70000</f>
        <v>75892.78</v>
      </c>
      <c r="G84" s="3"/>
    </row>
    <row r="85" spans="1:7" s="30" customFormat="1" ht="24.75" customHeight="1">
      <c r="A85" s="508" t="s">
        <v>305</v>
      </c>
      <c r="B85" s="509"/>
      <c r="C85" s="510"/>
      <c r="D85" s="491">
        <f>D13+D65</f>
        <v>16180972.55</v>
      </c>
      <c r="G85" s="3"/>
    </row>
    <row r="86" spans="3:7" s="30" customFormat="1" ht="12.75">
      <c r="C86" s="137"/>
      <c r="D86" s="492"/>
      <c r="G86" s="3"/>
    </row>
    <row r="87" ht="12.75">
      <c r="G87" s="400"/>
    </row>
    <row r="88" ht="12.75">
      <c r="G88" s="400"/>
    </row>
    <row r="89" ht="12.75">
      <c r="G89" s="400"/>
    </row>
    <row r="90" ht="12.75">
      <c r="G90" s="400"/>
    </row>
    <row r="91" ht="12.75">
      <c r="G91" s="400"/>
    </row>
  </sheetData>
  <mergeCells count="1">
    <mergeCell ref="A85:C85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40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5.140625" style="122" customWidth="1"/>
    <col min="2" max="2" width="23.7109375" style="116" customWidth="1"/>
    <col min="3" max="3" width="27.57421875" style="120" customWidth="1"/>
    <col min="4" max="4" width="30.7109375" style="116" customWidth="1"/>
    <col min="5" max="5" width="18.8515625" style="116" customWidth="1"/>
    <col min="6" max="6" width="28.140625" style="122" customWidth="1"/>
    <col min="7" max="7" width="12.7109375" style="122" bestFit="1" customWidth="1"/>
    <col min="8" max="8" width="15.8515625" style="122" customWidth="1"/>
    <col min="9" max="9" width="16.28125" style="122" customWidth="1"/>
    <col min="10" max="10" width="14.7109375" style="122" customWidth="1"/>
    <col min="11" max="11" width="9.140625" style="122" customWidth="1"/>
  </cols>
  <sheetData>
    <row r="1" ht="18">
      <c r="L1" s="122"/>
    </row>
    <row r="2" spans="1:11" s="36" customFormat="1" ht="18">
      <c r="A2" s="264"/>
      <c r="B2" s="342"/>
      <c r="C2" s="343"/>
      <c r="D2" s="342"/>
      <c r="E2" s="342"/>
      <c r="F2" s="264"/>
      <c r="G2" s="264"/>
      <c r="H2" s="264"/>
      <c r="I2" s="264"/>
      <c r="J2" s="264"/>
      <c r="K2" s="264"/>
    </row>
    <row r="3" spans="1:11" s="36" customFormat="1" ht="18">
      <c r="A3" s="264"/>
      <c r="B3" s="342"/>
      <c r="C3" s="343"/>
      <c r="D3" s="342"/>
      <c r="E3" s="342"/>
      <c r="F3" s="264"/>
      <c r="G3" s="264"/>
      <c r="H3" s="264"/>
      <c r="I3" s="264"/>
      <c r="J3" s="264"/>
      <c r="K3" s="264"/>
    </row>
    <row r="4" spans="1:11" s="36" customFormat="1" ht="18">
      <c r="A4" s="264"/>
      <c r="B4" s="342"/>
      <c r="C4" s="343"/>
      <c r="D4" s="342"/>
      <c r="E4" s="342"/>
      <c r="F4" s="264"/>
      <c r="G4" s="264"/>
      <c r="H4" s="264"/>
      <c r="I4" s="264"/>
      <c r="J4" s="264"/>
      <c r="K4" s="264"/>
    </row>
    <row r="5" spans="1:11" s="36" customFormat="1" ht="18">
      <c r="A5" s="264"/>
      <c r="B5" s="342"/>
      <c r="C5" s="343"/>
      <c r="D5" s="342"/>
      <c r="E5" s="342"/>
      <c r="F5" s="264"/>
      <c r="G5" s="264"/>
      <c r="H5" s="264"/>
      <c r="I5" s="264"/>
      <c r="J5" s="264"/>
      <c r="K5" s="264"/>
    </row>
    <row r="6" spans="1:11" s="36" customFormat="1" ht="18">
      <c r="A6" s="264"/>
      <c r="B6" s="342"/>
      <c r="C6" s="343"/>
      <c r="D6" s="342"/>
      <c r="E6" s="342"/>
      <c r="F6" s="264"/>
      <c r="G6" s="264"/>
      <c r="H6" s="264"/>
      <c r="I6" s="264"/>
      <c r="J6" s="264"/>
      <c r="K6" s="264"/>
    </row>
    <row r="7" spans="1:11" s="36" customFormat="1" ht="18">
      <c r="A7" s="264"/>
      <c r="B7" s="342"/>
      <c r="C7" s="343"/>
      <c r="D7" s="342"/>
      <c r="E7" s="342"/>
      <c r="F7" s="264"/>
      <c r="G7" s="264"/>
      <c r="H7" s="264"/>
      <c r="I7" s="264"/>
      <c r="J7" s="264"/>
      <c r="K7" s="264"/>
    </row>
    <row r="8" spans="1:11" s="36" customFormat="1" ht="18">
      <c r="A8" s="264"/>
      <c r="B8" s="342"/>
      <c r="C8" s="343"/>
      <c r="D8" s="342"/>
      <c r="E8" s="342"/>
      <c r="F8" s="264"/>
      <c r="G8" s="264"/>
      <c r="H8" s="264"/>
      <c r="I8" s="264"/>
      <c r="J8" s="264"/>
      <c r="K8" s="264"/>
    </row>
    <row r="9" spans="1:11" s="36" customFormat="1" ht="18">
      <c r="A9" s="264"/>
      <c r="B9" s="342"/>
      <c r="C9" s="343"/>
      <c r="D9" s="342"/>
      <c r="E9" s="342"/>
      <c r="F9" s="264"/>
      <c r="G9" s="264"/>
      <c r="H9" s="264"/>
      <c r="I9" s="264"/>
      <c r="J9" s="264"/>
      <c r="K9" s="264"/>
    </row>
    <row r="10" spans="1:11" s="36" customFormat="1" ht="18">
      <c r="A10" s="264"/>
      <c r="B10" s="342"/>
      <c r="C10" s="343"/>
      <c r="D10" s="342"/>
      <c r="E10" s="342"/>
      <c r="F10" s="264"/>
      <c r="G10" s="264"/>
      <c r="H10" s="264"/>
      <c r="I10" s="264"/>
      <c r="J10" s="264"/>
      <c r="K10" s="264"/>
    </row>
    <row r="11" spans="1:11" s="36" customFormat="1" ht="18">
      <c r="A11" s="264"/>
      <c r="B11" s="342"/>
      <c r="C11" s="343"/>
      <c r="D11" s="342"/>
      <c r="E11" s="342"/>
      <c r="F11" s="264"/>
      <c r="G11" s="264"/>
      <c r="H11" s="264"/>
      <c r="I11" s="264"/>
      <c r="J11" s="264"/>
      <c r="K11" s="264"/>
    </row>
    <row r="12" spans="1:11" s="36" customFormat="1" ht="18">
      <c r="A12" s="264"/>
      <c r="B12" s="342"/>
      <c r="C12" s="343"/>
      <c r="D12" s="342"/>
      <c r="E12" s="342"/>
      <c r="F12" s="264"/>
      <c r="G12" s="264"/>
      <c r="H12" s="264"/>
      <c r="I12" s="264"/>
      <c r="J12" s="264"/>
      <c r="K12" s="264"/>
    </row>
    <row r="13" spans="1:11" s="36" customFormat="1" ht="18">
      <c r="A13" s="264"/>
      <c r="B13" s="342"/>
      <c r="C13" s="343"/>
      <c r="D13" s="342"/>
      <c r="E13" s="342"/>
      <c r="F13" s="264"/>
      <c r="G13" s="264"/>
      <c r="H13" s="264"/>
      <c r="I13" s="264"/>
      <c r="J13" s="264"/>
      <c r="K13" s="264"/>
    </row>
    <row r="14" spans="1:11" s="36" customFormat="1" ht="18">
      <c r="A14" s="264"/>
      <c r="B14" s="342"/>
      <c r="C14" s="343"/>
      <c r="D14" s="342"/>
      <c r="E14" s="342"/>
      <c r="F14" s="264"/>
      <c r="G14" s="264"/>
      <c r="H14" s="264"/>
      <c r="I14" s="264"/>
      <c r="J14" s="264"/>
      <c r="K14" s="264"/>
    </row>
    <row r="15" spans="1:11" s="36" customFormat="1" ht="18">
      <c r="A15" s="264"/>
      <c r="B15" s="342"/>
      <c r="C15" s="343"/>
      <c r="D15" s="342"/>
      <c r="E15" s="342"/>
      <c r="F15" s="264"/>
      <c r="G15" s="264"/>
      <c r="H15" s="264"/>
      <c r="I15" s="264"/>
      <c r="J15" s="264"/>
      <c r="K15" s="264"/>
    </row>
    <row r="16" spans="1:11" s="36" customFormat="1" ht="18">
      <c r="A16" s="264"/>
      <c r="B16" s="342"/>
      <c r="C16" s="343"/>
      <c r="D16" s="342"/>
      <c r="E16" s="342"/>
      <c r="F16" s="264"/>
      <c r="G16" s="264"/>
      <c r="H16" s="264"/>
      <c r="I16" s="264"/>
      <c r="J16" s="264"/>
      <c r="K16" s="264"/>
    </row>
    <row r="17" spans="1:11" s="36" customFormat="1" ht="18">
      <c r="A17" s="264"/>
      <c r="B17" s="342"/>
      <c r="C17" s="343"/>
      <c r="D17" s="342"/>
      <c r="E17" s="342"/>
      <c r="F17" s="264"/>
      <c r="G17" s="264"/>
      <c r="H17" s="264"/>
      <c r="I17" s="264"/>
      <c r="J17" s="264"/>
      <c r="K17" s="264"/>
    </row>
    <row r="18" spans="1:11" s="36" customFormat="1" ht="18">
      <c r="A18" s="264"/>
      <c r="B18" s="342"/>
      <c r="C18" s="343"/>
      <c r="D18" s="342"/>
      <c r="E18" s="342"/>
      <c r="F18" s="264"/>
      <c r="G18" s="264"/>
      <c r="H18" s="264"/>
      <c r="I18" s="264"/>
      <c r="J18" s="264"/>
      <c r="K18" s="264"/>
    </row>
    <row r="19" spans="1:11" s="36" customFormat="1" ht="18">
      <c r="A19" s="264"/>
      <c r="B19" s="342"/>
      <c r="C19" s="343"/>
      <c r="D19" s="342"/>
      <c r="E19" s="342"/>
      <c r="F19" s="264"/>
      <c r="G19" s="264"/>
      <c r="H19" s="264"/>
      <c r="I19" s="264"/>
      <c r="J19" s="264"/>
      <c r="K19" s="264"/>
    </row>
    <row r="20" spans="1:11" s="36" customFormat="1" ht="18">
      <c r="A20" s="264"/>
      <c r="B20" s="342"/>
      <c r="C20" s="343"/>
      <c r="D20" s="342"/>
      <c r="E20" s="342"/>
      <c r="F20" s="264"/>
      <c r="G20" s="264"/>
      <c r="H20" s="264"/>
      <c r="I20" s="264"/>
      <c r="J20" s="264"/>
      <c r="K20" s="264"/>
    </row>
    <row r="21" spans="1:11" s="36" customFormat="1" ht="18">
      <c r="A21" s="264"/>
      <c r="B21" s="342"/>
      <c r="C21" s="343"/>
      <c r="D21" s="342"/>
      <c r="E21" s="342"/>
      <c r="F21" s="264"/>
      <c r="G21" s="264"/>
      <c r="H21" s="264"/>
      <c r="I21" s="264"/>
      <c r="J21" s="264"/>
      <c r="K21" s="264"/>
    </row>
    <row r="22" spans="1:11" s="36" customFormat="1" ht="18">
      <c r="A22" s="264"/>
      <c r="B22" s="342"/>
      <c r="C22" s="343"/>
      <c r="D22" s="342"/>
      <c r="E22" s="342"/>
      <c r="F22" s="264"/>
      <c r="G22" s="264"/>
      <c r="H22" s="264"/>
      <c r="I22" s="264"/>
      <c r="J22" s="264"/>
      <c r="K22" s="264"/>
    </row>
    <row r="23" spans="1:11" s="36" customFormat="1" ht="18">
      <c r="A23" s="264"/>
      <c r="B23" s="342"/>
      <c r="C23" s="343"/>
      <c r="D23" s="342"/>
      <c r="E23" s="342"/>
      <c r="F23" s="264"/>
      <c r="G23" s="264"/>
      <c r="H23" s="264"/>
      <c r="I23" s="264"/>
      <c r="J23" s="264"/>
      <c r="K23" s="264"/>
    </row>
    <row r="24" spans="1:11" s="36" customFormat="1" ht="18">
      <c r="A24" s="264"/>
      <c r="B24" s="342"/>
      <c r="C24" s="343"/>
      <c r="D24" s="342"/>
      <c r="E24" s="342"/>
      <c r="F24" s="264"/>
      <c r="G24" s="264"/>
      <c r="H24" s="264"/>
      <c r="I24" s="264"/>
      <c r="J24" s="264"/>
      <c r="K24" s="264"/>
    </row>
    <row r="25" spans="1:11" s="36" customFormat="1" ht="18">
      <c r="A25" s="264"/>
      <c r="B25" s="342"/>
      <c r="C25" s="343"/>
      <c r="D25" s="342"/>
      <c r="E25" s="342"/>
      <c r="F25" s="264"/>
      <c r="G25" s="264"/>
      <c r="H25" s="264"/>
      <c r="I25" s="264"/>
      <c r="J25" s="264"/>
      <c r="K25" s="264"/>
    </row>
    <row r="26" spans="1:11" s="36" customFormat="1" ht="18">
      <c r="A26" s="264"/>
      <c r="B26" s="342"/>
      <c r="C26" s="343"/>
      <c r="D26" s="342"/>
      <c r="E26" s="342"/>
      <c r="F26" s="264"/>
      <c r="G26" s="264"/>
      <c r="H26" s="264"/>
      <c r="I26" s="264"/>
      <c r="J26" s="264"/>
      <c r="K26" s="264"/>
    </row>
    <row r="27" spans="1:11" s="36" customFormat="1" ht="18">
      <c r="A27" s="264"/>
      <c r="B27" s="342"/>
      <c r="C27" s="343"/>
      <c r="D27" s="342"/>
      <c r="E27" s="342"/>
      <c r="F27" s="264"/>
      <c r="G27" s="264"/>
      <c r="H27" s="264"/>
      <c r="I27" s="264"/>
      <c r="J27" s="264"/>
      <c r="K27" s="264"/>
    </row>
    <row r="28" spans="1:11" s="36" customFormat="1" ht="18">
      <c r="A28" s="264"/>
      <c r="B28" s="342"/>
      <c r="C28" s="343"/>
      <c r="D28" s="342"/>
      <c r="E28" s="342"/>
      <c r="F28" s="264"/>
      <c r="G28" s="264"/>
      <c r="H28" s="264"/>
      <c r="I28" s="264"/>
      <c r="J28" s="264"/>
      <c r="K28" s="264"/>
    </row>
    <row r="29" spans="1:11" s="36" customFormat="1" ht="18">
      <c r="A29" s="264"/>
      <c r="B29" s="342"/>
      <c r="C29" s="343"/>
      <c r="D29" s="342"/>
      <c r="E29" s="342"/>
      <c r="F29" s="264"/>
      <c r="G29" s="264"/>
      <c r="H29" s="264"/>
      <c r="I29" s="264"/>
      <c r="J29" s="264"/>
      <c r="K29" s="264"/>
    </row>
    <row r="30" spans="1:11" s="36" customFormat="1" ht="18">
      <c r="A30" s="264"/>
      <c r="B30" s="342"/>
      <c r="C30" s="343"/>
      <c r="D30" s="342"/>
      <c r="E30" s="342"/>
      <c r="F30" s="264"/>
      <c r="G30" s="264"/>
      <c r="H30" s="264"/>
      <c r="I30" s="264"/>
      <c r="J30" s="264"/>
      <c r="K30" s="264"/>
    </row>
    <row r="31" spans="1:11" s="36" customFormat="1" ht="18">
      <c r="A31" s="264"/>
      <c r="B31" s="342"/>
      <c r="C31" s="343"/>
      <c r="D31" s="342"/>
      <c r="E31" s="342"/>
      <c r="F31" s="264"/>
      <c r="G31" s="264"/>
      <c r="H31" s="264"/>
      <c r="I31" s="264"/>
      <c r="J31" s="264"/>
      <c r="K31" s="264"/>
    </row>
    <row r="32" spans="1:11" s="36" customFormat="1" ht="18">
      <c r="A32" s="264"/>
      <c r="B32" s="342"/>
      <c r="C32" s="343"/>
      <c r="D32" s="342"/>
      <c r="E32" s="342"/>
      <c r="F32" s="264"/>
      <c r="G32" s="264"/>
      <c r="H32" s="264"/>
      <c r="I32" s="264"/>
      <c r="J32" s="264"/>
      <c r="K32" s="264"/>
    </row>
    <row r="33" spans="1:11" s="36" customFormat="1" ht="18">
      <c r="A33" s="264"/>
      <c r="B33" s="342"/>
      <c r="C33" s="343"/>
      <c r="D33" s="342"/>
      <c r="E33" s="342"/>
      <c r="F33" s="264"/>
      <c r="G33" s="264"/>
      <c r="H33" s="264"/>
      <c r="I33" s="264"/>
      <c r="J33" s="264"/>
      <c r="K33" s="264"/>
    </row>
    <row r="34" spans="1:11" s="36" customFormat="1" ht="18">
      <c r="A34" s="264"/>
      <c r="B34" s="342"/>
      <c r="C34" s="343"/>
      <c r="D34" s="342"/>
      <c r="E34" s="342"/>
      <c r="F34" s="264"/>
      <c r="G34" s="264"/>
      <c r="H34" s="264"/>
      <c r="I34" s="264"/>
      <c r="J34" s="264"/>
      <c r="K34" s="264"/>
    </row>
    <row r="35" spans="1:11" s="36" customFormat="1" ht="18">
      <c r="A35" s="264"/>
      <c r="B35" s="342"/>
      <c r="C35" s="343"/>
      <c r="D35" s="342"/>
      <c r="E35" s="342"/>
      <c r="F35" s="264"/>
      <c r="G35" s="264"/>
      <c r="H35" s="264"/>
      <c r="I35" s="264"/>
      <c r="J35" s="264"/>
      <c r="K35" s="264"/>
    </row>
    <row r="36" spans="1:11" s="36" customFormat="1" ht="18">
      <c r="A36" s="264"/>
      <c r="B36" s="342"/>
      <c r="C36" s="343"/>
      <c r="D36" s="342"/>
      <c r="E36" s="342"/>
      <c r="F36" s="264"/>
      <c r="G36" s="264"/>
      <c r="H36" s="264"/>
      <c r="I36" s="264"/>
      <c r="J36" s="264"/>
      <c r="K36" s="264"/>
    </row>
    <row r="37" spans="1:11" s="36" customFormat="1" ht="18">
      <c r="A37" s="264"/>
      <c r="B37" s="342"/>
      <c r="C37" s="343"/>
      <c r="D37" s="342"/>
      <c r="E37" s="342"/>
      <c r="F37" s="264"/>
      <c r="G37" s="264"/>
      <c r="H37" s="264"/>
      <c r="I37" s="264"/>
      <c r="J37" s="264"/>
      <c r="K37" s="264"/>
    </row>
    <row r="38" spans="1:11" s="36" customFormat="1" ht="18">
      <c r="A38" s="264"/>
      <c r="B38" s="342"/>
      <c r="C38" s="343"/>
      <c r="D38" s="342"/>
      <c r="E38" s="342"/>
      <c r="F38" s="264"/>
      <c r="G38" s="264"/>
      <c r="H38" s="264"/>
      <c r="I38" s="264"/>
      <c r="J38" s="264"/>
      <c r="K38" s="264"/>
    </row>
    <row r="39" spans="1:11" s="36" customFormat="1" ht="18">
      <c r="A39" s="264"/>
      <c r="B39" s="342"/>
      <c r="C39" s="343"/>
      <c r="D39" s="342"/>
      <c r="E39" s="342"/>
      <c r="F39" s="264"/>
      <c r="G39" s="264"/>
      <c r="H39" s="264"/>
      <c r="I39" s="264"/>
      <c r="J39" s="264"/>
      <c r="K39" s="264"/>
    </row>
    <row r="40" spans="1:11" s="36" customFormat="1" ht="18">
      <c r="A40" s="264"/>
      <c r="B40" s="342"/>
      <c r="C40" s="343"/>
      <c r="D40" s="342"/>
      <c r="E40" s="342"/>
      <c r="F40" s="264"/>
      <c r="G40" s="264"/>
      <c r="H40" s="264"/>
      <c r="I40" s="264"/>
      <c r="J40" s="264"/>
      <c r="K40" s="264"/>
    </row>
    <row r="41" spans="1:11" s="36" customFormat="1" ht="18">
      <c r="A41" s="264"/>
      <c r="B41" s="342"/>
      <c r="C41" s="343"/>
      <c r="D41" s="342"/>
      <c r="E41" s="342"/>
      <c r="F41" s="264"/>
      <c r="G41" s="264"/>
      <c r="H41" s="264"/>
      <c r="I41" s="264"/>
      <c r="J41" s="264"/>
      <c r="K41" s="264"/>
    </row>
    <row r="42" spans="1:11" s="36" customFormat="1" ht="18">
      <c r="A42" s="264"/>
      <c r="B42" s="342"/>
      <c r="C42" s="343"/>
      <c r="D42" s="342"/>
      <c r="E42" s="342"/>
      <c r="F42" s="264"/>
      <c r="G42" s="264"/>
      <c r="H42" s="264"/>
      <c r="I42" s="264"/>
      <c r="J42" s="264"/>
      <c r="K42" s="264"/>
    </row>
    <row r="43" spans="1:11" s="36" customFormat="1" ht="18">
      <c r="A43" s="264"/>
      <c r="B43" s="342"/>
      <c r="C43" s="343"/>
      <c r="D43" s="342"/>
      <c r="E43" s="342"/>
      <c r="F43" s="264"/>
      <c r="G43" s="264"/>
      <c r="H43" s="264"/>
      <c r="I43" s="264"/>
      <c r="J43" s="264"/>
      <c r="K43" s="264"/>
    </row>
    <row r="44" spans="1:11" s="36" customFormat="1" ht="18">
      <c r="A44" s="264"/>
      <c r="B44" s="342"/>
      <c r="C44" s="343"/>
      <c r="D44" s="342"/>
      <c r="E44" s="342"/>
      <c r="F44" s="264"/>
      <c r="G44" s="264"/>
      <c r="H44" s="264"/>
      <c r="I44" s="264"/>
      <c r="J44" s="264"/>
      <c r="K44" s="264"/>
    </row>
    <row r="45" spans="1:11" s="36" customFormat="1" ht="18">
      <c r="A45" s="264"/>
      <c r="B45" s="342"/>
      <c r="C45" s="343"/>
      <c r="D45" s="342"/>
      <c r="E45" s="342"/>
      <c r="F45" s="264"/>
      <c r="G45" s="264"/>
      <c r="H45" s="264"/>
      <c r="I45" s="264"/>
      <c r="J45" s="264"/>
      <c r="K45" s="264"/>
    </row>
    <row r="46" spans="1:11" s="36" customFormat="1" ht="18">
      <c r="A46" s="264"/>
      <c r="B46" s="342"/>
      <c r="C46" s="343"/>
      <c r="D46" s="342"/>
      <c r="E46" s="342"/>
      <c r="F46" s="264"/>
      <c r="G46" s="264"/>
      <c r="H46" s="264"/>
      <c r="I46" s="264"/>
      <c r="J46" s="264"/>
      <c r="K46" s="264"/>
    </row>
    <row r="47" spans="1:11" s="36" customFormat="1" ht="18">
      <c r="A47" s="264"/>
      <c r="B47" s="342"/>
      <c r="C47" s="343"/>
      <c r="D47" s="342"/>
      <c r="E47" s="342"/>
      <c r="F47" s="264"/>
      <c r="G47" s="264"/>
      <c r="H47" s="264"/>
      <c r="I47" s="264"/>
      <c r="J47" s="264"/>
      <c r="K47" s="264"/>
    </row>
    <row r="48" spans="1:11" s="36" customFormat="1" ht="18">
      <c r="A48" s="264"/>
      <c r="B48" s="342"/>
      <c r="C48" s="343"/>
      <c r="D48" s="342"/>
      <c r="E48" s="342"/>
      <c r="F48" s="264"/>
      <c r="G48" s="264"/>
      <c r="H48" s="264"/>
      <c r="I48" s="264"/>
      <c r="J48" s="264"/>
      <c r="K48" s="264"/>
    </row>
    <row r="49" spans="1:11" s="36" customFormat="1" ht="18">
      <c r="A49" s="264"/>
      <c r="B49" s="342"/>
      <c r="C49" s="343"/>
      <c r="D49" s="342"/>
      <c r="E49" s="342"/>
      <c r="F49" s="264"/>
      <c r="G49" s="264"/>
      <c r="H49" s="264"/>
      <c r="I49" s="264"/>
      <c r="J49" s="264"/>
      <c r="K49" s="264"/>
    </row>
    <row r="50" spans="1:11" s="36" customFormat="1" ht="18">
      <c r="A50" s="264"/>
      <c r="B50" s="342"/>
      <c r="C50" s="343"/>
      <c r="D50" s="342"/>
      <c r="E50" s="342"/>
      <c r="F50" s="264"/>
      <c r="G50" s="264"/>
      <c r="H50" s="264"/>
      <c r="I50" s="264"/>
      <c r="J50" s="264"/>
      <c r="K50" s="264"/>
    </row>
    <row r="51" spans="1:11" s="36" customFormat="1" ht="18">
      <c r="A51" s="264"/>
      <c r="B51" s="342"/>
      <c r="C51" s="343"/>
      <c r="D51" s="342"/>
      <c r="E51" s="342"/>
      <c r="F51" s="264"/>
      <c r="G51" s="264"/>
      <c r="H51" s="264"/>
      <c r="I51" s="264"/>
      <c r="J51" s="264"/>
      <c r="K51" s="264"/>
    </row>
    <row r="52" spans="1:11" s="36" customFormat="1" ht="18">
      <c r="A52" s="264"/>
      <c r="B52" s="342"/>
      <c r="C52" s="343"/>
      <c r="D52" s="342"/>
      <c r="E52" s="342"/>
      <c r="F52" s="264"/>
      <c r="G52" s="264"/>
      <c r="H52" s="264"/>
      <c r="I52" s="264"/>
      <c r="J52" s="264"/>
      <c r="K52" s="264"/>
    </row>
    <row r="53" spans="1:11" s="36" customFormat="1" ht="18">
      <c r="A53" s="264"/>
      <c r="B53" s="342"/>
      <c r="C53" s="343"/>
      <c r="D53" s="342"/>
      <c r="E53" s="342"/>
      <c r="F53" s="264"/>
      <c r="G53" s="264"/>
      <c r="H53" s="264"/>
      <c r="I53" s="264"/>
      <c r="J53" s="264"/>
      <c r="K53" s="264"/>
    </row>
    <row r="54" spans="1:11" s="36" customFormat="1" ht="18">
      <c r="A54" s="264"/>
      <c r="B54" s="342"/>
      <c r="C54" s="343"/>
      <c r="D54" s="342"/>
      <c r="E54" s="342"/>
      <c r="F54" s="264"/>
      <c r="G54" s="264"/>
      <c r="H54" s="264"/>
      <c r="I54" s="264"/>
      <c r="J54" s="264"/>
      <c r="K54" s="264"/>
    </row>
    <row r="55" spans="1:11" s="36" customFormat="1" ht="18">
      <c r="A55" s="264"/>
      <c r="B55" s="342"/>
      <c r="C55" s="343"/>
      <c r="D55" s="342"/>
      <c r="E55" s="342"/>
      <c r="F55" s="264"/>
      <c r="G55" s="264"/>
      <c r="H55" s="264"/>
      <c r="I55" s="264"/>
      <c r="J55" s="264"/>
      <c r="K55" s="264"/>
    </row>
    <row r="56" spans="1:11" s="36" customFormat="1" ht="18">
      <c r="A56" s="264"/>
      <c r="B56" s="342"/>
      <c r="C56" s="343"/>
      <c r="D56" s="342"/>
      <c r="E56" s="342"/>
      <c r="F56" s="264"/>
      <c r="G56" s="264"/>
      <c r="H56" s="264"/>
      <c r="I56" s="264"/>
      <c r="J56" s="264"/>
      <c r="K56" s="264"/>
    </row>
    <row r="57" spans="1:11" s="36" customFormat="1" ht="18">
      <c r="A57" s="264"/>
      <c r="B57" s="342"/>
      <c r="C57" s="343"/>
      <c r="D57" s="342"/>
      <c r="E57" s="342"/>
      <c r="F57" s="264"/>
      <c r="G57" s="264"/>
      <c r="H57" s="264"/>
      <c r="I57" s="264"/>
      <c r="J57" s="264"/>
      <c r="K57" s="264"/>
    </row>
    <row r="58" spans="1:11" s="36" customFormat="1" ht="18">
      <c r="A58" s="264"/>
      <c r="B58" s="342"/>
      <c r="C58" s="343"/>
      <c r="D58" s="342"/>
      <c r="E58" s="342"/>
      <c r="F58" s="264"/>
      <c r="G58" s="264"/>
      <c r="H58" s="264"/>
      <c r="I58" s="264"/>
      <c r="J58" s="264"/>
      <c r="K58" s="264"/>
    </row>
    <row r="59" spans="1:11" s="36" customFormat="1" ht="18">
      <c r="A59" s="264"/>
      <c r="B59" s="342"/>
      <c r="C59" s="343"/>
      <c r="D59" s="342"/>
      <c r="E59" s="342"/>
      <c r="F59" s="264"/>
      <c r="G59" s="264"/>
      <c r="H59" s="264"/>
      <c r="I59" s="264"/>
      <c r="J59" s="264"/>
      <c r="K59" s="264"/>
    </row>
    <row r="60" spans="1:11" s="36" customFormat="1" ht="18">
      <c r="A60" s="264"/>
      <c r="B60" s="342"/>
      <c r="C60" s="343"/>
      <c r="D60" s="342"/>
      <c r="E60" s="342"/>
      <c r="F60" s="264"/>
      <c r="G60" s="264"/>
      <c r="H60" s="264"/>
      <c r="I60" s="264"/>
      <c r="J60" s="264"/>
      <c r="K60" s="264"/>
    </row>
    <row r="61" spans="1:11" s="36" customFormat="1" ht="18">
      <c r="A61" s="264"/>
      <c r="B61" s="342"/>
      <c r="C61" s="343"/>
      <c r="D61" s="342"/>
      <c r="E61" s="342"/>
      <c r="F61" s="264"/>
      <c r="G61" s="264"/>
      <c r="H61" s="264"/>
      <c r="I61" s="264"/>
      <c r="J61" s="264"/>
      <c r="K61" s="264"/>
    </row>
    <row r="62" spans="1:11" s="36" customFormat="1" ht="18">
      <c r="A62" s="264"/>
      <c r="B62" s="342"/>
      <c r="C62" s="343"/>
      <c r="D62" s="342"/>
      <c r="E62" s="342"/>
      <c r="F62" s="264"/>
      <c r="G62" s="264"/>
      <c r="H62" s="264"/>
      <c r="I62" s="264"/>
      <c r="J62" s="264"/>
      <c r="K62" s="264"/>
    </row>
    <row r="63" spans="1:11" s="36" customFormat="1" ht="18">
      <c r="A63" s="264"/>
      <c r="B63" s="342"/>
      <c r="C63" s="343"/>
      <c r="D63" s="342"/>
      <c r="E63" s="342"/>
      <c r="F63" s="264"/>
      <c r="G63" s="264"/>
      <c r="H63" s="264"/>
      <c r="I63" s="264"/>
      <c r="J63" s="264"/>
      <c r="K63" s="264"/>
    </row>
    <row r="64" spans="1:11" s="36" customFormat="1" ht="18">
      <c r="A64" s="264"/>
      <c r="B64" s="342"/>
      <c r="C64" s="343"/>
      <c r="D64" s="342"/>
      <c r="E64" s="342"/>
      <c r="F64" s="264"/>
      <c r="G64" s="264"/>
      <c r="H64" s="264"/>
      <c r="I64" s="264"/>
      <c r="J64" s="264"/>
      <c r="K64" s="264"/>
    </row>
    <row r="65" spans="1:11" s="36" customFormat="1" ht="18">
      <c r="A65" s="264"/>
      <c r="B65" s="342"/>
      <c r="C65" s="343"/>
      <c r="D65" s="342"/>
      <c r="E65" s="342"/>
      <c r="F65" s="264"/>
      <c r="G65" s="264"/>
      <c r="H65" s="264"/>
      <c r="I65" s="264"/>
      <c r="J65" s="264"/>
      <c r="K65" s="264"/>
    </row>
    <row r="66" spans="1:11" s="36" customFormat="1" ht="18">
      <c r="A66" s="264"/>
      <c r="B66" s="342"/>
      <c r="C66" s="343"/>
      <c r="D66" s="342"/>
      <c r="E66" s="342"/>
      <c r="F66" s="264"/>
      <c r="G66" s="264"/>
      <c r="H66" s="264"/>
      <c r="I66" s="264"/>
      <c r="J66" s="264"/>
      <c r="K66" s="264"/>
    </row>
    <row r="67" spans="1:11" s="36" customFormat="1" ht="18">
      <c r="A67" s="264"/>
      <c r="B67" s="342"/>
      <c r="C67" s="343"/>
      <c r="D67" s="342"/>
      <c r="E67" s="342"/>
      <c r="F67" s="264"/>
      <c r="G67" s="264"/>
      <c r="H67" s="264"/>
      <c r="I67" s="264"/>
      <c r="J67" s="264"/>
      <c r="K67" s="264"/>
    </row>
    <row r="68" spans="1:11" s="36" customFormat="1" ht="18">
      <c r="A68" s="264"/>
      <c r="B68" s="342"/>
      <c r="C68" s="343"/>
      <c r="D68" s="342"/>
      <c r="E68" s="342"/>
      <c r="F68" s="264"/>
      <c r="G68" s="264"/>
      <c r="H68" s="264"/>
      <c r="I68" s="264"/>
      <c r="J68" s="264"/>
      <c r="K68" s="264"/>
    </row>
    <row r="69" spans="1:11" s="36" customFormat="1" ht="18">
      <c r="A69" s="264"/>
      <c r="B69" s="342"/>
      <c r="C69" s="343"/>
      <c r="D69" s="342"/>
      <c r="E69" s="342"/>
      <c r="F69" s="264"/>
      <c r="G69" s="264"/>
      <c r="H69" s="264"/>
      <c r="I69" s="264"/>
      <c r="J69" s="264"/>
      <c r="K69" s="264"/>
    </row>
    <row r="70" spans="1:11" s="36" customFormat="1" ht="18">
      <c r="A70" s="264"/>
      <c r="B70" s="342"/>
      <c r="C70" s="343"/>
      <c r="D70" s="342"/>
      <c r="E70" s="342"/>
      <c r="F70" s="264"/>
      <c r="G70" s="264"/>
      <c r="H70" s="264"/>
      <c r="I70" s="264"/>
      <c r="J70" s="264"/>
      <c r="K70" s="264"/>
    </row>
    <row r="71" spans="1:11" s="36" customFormat="1" ht="18">
      <c r="A71" s="264"/>
      <c r="B71" s="342"/>
      <c r="C71" s="343"/>
      <c r="D71" s="342"/>
      <c r="E71" s="342"/>
      <c r="F71" s="264"/>
      <c r="G71" s="264"/>
      <c r="H71" s="264"/>
      <c r="I71" s="264"/>
      <c r="J71" s="264"/>
      <c r="K71" s="264"/>
    </row>
    <row r="72" spans="1:11" s="36" customFormat="1" ht="18">
      <c r="A72" s="264"/>
      <c r="B72" s="342"/>
      <c r="C72" s="343"/>
      <c r="D72" s="342"/>
      <c r="E72" s="342"/>
      <c r="F72" s="264"/>
      <c r="G72" s="264"/>
      <c r="H72" s="264"/>
      <c r="I72" s="264"/>
      <c r="J72" s="264"/>
      <c r="K72" s="264"/>
    </row>
    <row r="73" spans="1:11" s="36" customFormat="1" ht="18">
      <c r="A73" s="264"/>
      <c r="B73" s="342"/>
      <c r="C73" s="343"/>
      <c r="D73" s="342"/>
      <c r="E73" s="342"/>
      <c r="F73" s="264"/>
      <c r="G73" s="264"/>
      <c r="H73" s="264"/>
      <c r="I73" s="264"/>
      <c r="J73" s="264"/>
      <c r="K73" s="264"/>
    </row>
    <row r="74" spans="1:11" s="36" customFormat="1" ht="18">
      <c r="A74" s="264"/>
      <c r="B74" s="342"/>
      <c r="C74" s="343"/>
      <c r="D74" s="342"/>
      <c r="E74" s="342"/>
      <c r="F74" s="264"/>
      <c r="G74" s="264"/>
      <c r="H74" s="264"/>
      <c r="I74" s="264"/>
      <c r="J74" s="264"/>
      <c r="K74" s="264"/>
    </row>
    <row r="75" spans="1:11" s="36" customFormat="1" ht="18">
      <c r="A75" s="264"/>
      <c r="B75" s="342"/>
      <c r="C75" s="343"/>
      <c r="D75" s="342"/>
      <c r="E75" s="342"/>
      <c r="F75" s="264"/>
      <c r="G75" s="264"/>
      <c r="H75" s="264"/>
      <c r="I75" s="264"/>
      <c r="J75" s="264"/>
      <c r="K75" s="264"/>
    </row>
    <row r="76" spans="1:11" s="36" customFormat="1" ht="18">
      <c r="A76" s="264"/>
      <c r="B76" s="342"/>
      <c r="C76" s="343"/>
      <c r="D76" s="342"/>
      <c r="E76" s="342"/>
      <c r="F76" s="264"/>
      <c r="G76" s="264"/>
      <c r="H76" s="264"/>
      <c r="I76" s="264"/>
      <c r="J76" s="264"/>
      <c r="K76" s="264"/>
    </row>
    <row r="77" spans="1:11" s="36" customFormat="1" ht="18">
      <c r="A77" s="264"/>
      <c r="B77" s="342"/>
      <c r="C77" s="343"/>
      <c r="D77" s="342"/>
      <c r="E77" s="342"/>
      <c r="F77" s="264"/>
      <c r="G77" s="264"/>
      <c r="H77" s="264"/>
      <c r="I77" s="264"/>
      <c r="J77" s="264"/>
      <c r="K77" s="264"/>
    </row>
    <row r="78" spans="1:11" s="36" customFormat="1" ht="18">
      <c r="A78" s="264"/>
      <c r="B78" s="342"/>
      <c r="C78" s="343"/>
      <c r="D78" s="342"/>
      <c r="E78" s="342"/>
      <c r="F78" s="264"/>
      <c r="G78" s="264"/>
      <c r="H78" s="264"/>
      <c r="I78" s="264"/>
      <c r="J78" s="264"/>
      <c r="K78" s="264"/>
    </row>
    <row r="79" spans="1:11" s="36" customFormat="1" ht="18">
      <c r="A79" s="264"/>
      <c r="B79" s="342"/>
      <c r="C79" s="343"/>
      <c r="D79" s="342"/>
      <c r="E79" s="342"/>
      <c r="F79" s="264"/>
      <c r="G79" s="264"/>
      <c r="H79" s="264"/>
      <c r="I79" s="264"/>
      <c r="J79" s="264"/>
      <c r="K79" s="264"/>
    </row>
    <row r="80" spans="1:11" s="36" customFormat="1" ht="18">
      <c r="A80" s="264"/>
      <c r="B80" s="342"/>
      <c r="C80" s="343"/>
      <c r="D80" s="342"/>
      <c r="E80" s="342"/>
      <c r="F80" s="264"/>
      <c r="G80" s="264"/>
      <c r="H80" s="264"/>
      <c r="I80" s="264"/>
      <c r="J80" s="264"/>
      <c r="K80" s="264"/>
    </row>
    <row r="81" spans="1:11" s="36" customFormat="1" ht="18">
      <c r="A81" s="264"/>
      <c r="B81" s="342"/>
      <c r="C81" s="343"/>
      <c r="D81" s="342"/>
      <c r="E81" s="342"/>
      <c r="F81" s="264"/>
      <c r="G81" s="264"/>
      <c r="H81" s="264"/>
      <c r="I81" s="264"/>
      <c r="J81" s="264"/>
      <c r="K81" s="264"/>
    </row>
    <row r="82" spans="1:11" s="36" customFormat="1" ht="18">
      <c r="A82" s="264"/>
      <c r="B82" s="342"/>
      <c r="C82" s="343"/>
      <c r="D82" s="342"/>
      <c r="E82" s="342"/>
      <c r="F82" s="264"/>
      <c r="G82" s="264"/>
      <c r="H82" s="264"/>
      <c r="I82" s="264"/>
      <c r="J82" s="264"/>
      <c r="K82" s="264"/>
    </row>
    <row r="83" spans="1:11" s="36" customFormat="1" ht="18">
      <c r="A83" s="264"/>
      <c r="B83" s="342"/>
      <c r="C83" s="343"/>
      <c r="D83" s="342"/>
      <c r="E83" s="342"/>
      <c r="F83" s="264"/>
      <c r="G83" s="264"/>
      <c r="H83" s="264"/>
      <c r="I83" s="264"/>
      <c r="J83" s="264"/>
      <c r="K83" s="264"/>
    </row>
    <row r="84" spans="1:11" s="36" customFormat="1" ht="18">
      <c r="A84" s="264"/>
      <c r="B84" s="342"/>
      <c r="C84" s="343"/>
      <c r="D84" s="342"/>
      <c r="E84" s="342"/>
      <c r="F84" s="264"/>
      <c r="G84" s="264"/>
      <c r="H84" s="264"/>
      <c r="I84" s="264"/>
      <c r="J84" s="264"/>
      <c r="K84" s="264"/>
    </row>
    <row r="85" spans="1:11" s="36" customFormat="1" ht="18">
      <c r="A85" s="264"/>
      <c r="B85" s="342"/>
      <c r="C85" s="343"/>
      <c r="D85" s="342"/>
      <c r="E85" s="342"/>
      <c r="F85" s="264"/>
      <c r="G85" s="264"/>
      <c r="H85" s="264"/>
      <c r="I85" s="264"/>
      <c r="J85" s="264"/>
      <c r="K85" s="264"/>
    </row>
    <row r="86" spans="1:11" s="36" customFormat="1" ht="18">
      <c r="A86" s="264"/>
      <c r="B86" s="342"/>
      <c r="C86" s="343"/>
      <c r="D86" s="342"/>
      <c r="E86" s="342"/>
      <c r="F86" s="264"/>
      <c r="G86" s="264"/>
      <c r="H86" s="264"/>
      <c r="I86" s="264"/>
      <c r="J86" s="264"/>
      <c r="K86" s="264"/>
    </row>
    <row r="87" spans="1:11" s="36" customFormat="1" ht="18">
      <c r="A87" s="264"/>
      <c r="B87" s="342"/>
      <c r="C87" s="343"/>
      <c r="D87" s="342"/>
      <c r="E87" s="342"/>
      <c r="F87" s="264"/>
      <c r="G87" s="264"/>
      <c r="H87" s="264"/>
      <c r="I87" s="264"/>
      <c r="J87" s="264"/>
      <c r="K87" s="264"/>
    </row>
    <row r="88" spans="1:11" s="36" customFormat="1" ht="18">
      <c r="A88" s="264"/>
      <c r="B88" s="342"/>
      <c r="C88" s="343"/>
      <c r="D88" s="342"/>
      <c r="E88" s="342"/>
      <c r="F88" s="264"/>
      <c r="G88" s="264"/>
      <c r="H88" s="264"/>
      <c r="I88" s="264"/>
      <c r="J88" s="264"/>
      <c r="K88" s="264"/>
    </row>
    <row r="89" spans="1:11" s="36" customFormat="1" ht="18">
      <c r="A89" s="264"/>
      <c r="B89" s="342"/>
      <c r="C89" s="343"/>
      <c r="D89" s="342"/>
      <c r="E89" s="342"/>
      <c r="F89" s="264"/>
      <c r="G89" s="264"/>
      <c r="H89" s="264"/>
      <c r="I89" s="264"/>
      <c r="J89" s="264"/>
      <c r="K89" s="264"/>
    </row>
    <row r="90" spans="1:11" s="36" customFormat="1" ht="18">
      <c r="A90" s="264"/>
      <c r="B90" s="342"/>
      <c r="C90" s="343"/>
      <c r="D90" s="342"/>
      <c r="E90" s="342"/>
      <c r="F90" s="264"/>
      <c r="G90" s="264"/>
      <c r="H90" s="264"/>
      <c r="I90" s="264"/>
      <c r="J90" s="264"/>
      <c r="K90" s="264"/>
    </row>
    <row r="91" spans="1:11" s="36" customFormat="1" ht="18">
      <c r="A91" s="264"/>
      <c r="B91" s="342"/>
      <c r="C91" s="343"/>
      <c r="D91" s="342"/>
      <c r="E91" s="342"/>
      <c r="F91" s="264"/>
      <c r="G91" s="264"/>
      <c r="H91" s="264"/>
      <c r="I91" s="264"/>
      <c r="J91" s="264"/>
      <c r="K91" s="264"/>
    </row>
    <row r="92" spans="1:11" s="36" customFormat="1" ht="18">
      <c r="A92" s="264"/>
      <c r="B92" s="342"/>
      <c r="C92" s="343"/>
      <c r="D92" s="342"/>
      <c r="E92" s="342"/>
      <c r="F92" s="264"/>
      <c r="G92" s="264"/>
      <c r="H92" s="264"/>
      <c r="I92" s="264"/>
      <c r="J92" s="264"/>
      <c r="K92" s="264"/>
    </row>
    <row r="93" spans="1:11" s="36" customFormat="1" ht="18">
      <c r="A93" s="264"/>
      <c r="B93" s="342"/>
      <c r="C93" s="343"/>
      <c r="D93" s="342"/>
      <c r="E93" s="342"/>
      <c r="F93" s="264"/>
      <c r="G93" s="264"/>
      <c r="H93" s="264"/>
      <c r="I93" s="264"/>
      <c r="J93" s="264"/>
      <c r="K93" s="264"/>
    </row>
    <row r="94" spans="1:11" s="36" customFormat="1" ht="18">
      <c r="A94" s="264"/>
      <c r="B94" s="342"/>
      <c r="C94" s="343"/>
      <c r="D94" s="342"/>
      <c r="E94" s="342"/>
      <c r="F94" s="264"/>
      <c r="G94" s="264"/>
      <c r="H94" s="264"/>
      <c r="I94" s="264"/>
      <c r="J94" s="264"/>
      <c r="K94" s="264"/>
    </row>
    <row r="95" spans="1:11" s="36" customFormat="1" ht="18">
      <c r="A95" s="264"/>
      <c r="B95" s="342"/>
      <c r="C95" s="343"/>
      <c r="D95" s="342"/>
      <c r="E95" s="342"/>
      <c r="F95" s="264"/>
      <c r="G95" s="264"/>
      <c r="H95" s="264"/>
      <c r="I95" s="264"/>
      <c r="J95" s="264"/>
      <c r="K95" s="264"/>
    </row>
    <row r="96" spans="1:11" s="36" customFormat="1" ht="18">
      <c r="A96" s="264"/>
      <c r="B96" s="342"/>
      <c r="C96" s="343"/>
      <c r="D96" s="342"/>
      <c r="E96" s="342"/>
      <c r="F96" s="264"/>
      <c r="G96" s="264"/>
      <c r="H96" s="264"/>
      <c r="I96" s="264"/>
      <c r="J96" s="264"/>
      <c r="K96" s="264"/>
    </row>
    <row r="97" spans="1:11" s="36" customFormat="1" ht="18">
      <c r="A97" s="264"/>
      <c r="B97" s="342"/>
      <c r="C97" s="343"/>
      <c r="D97" s="342"/>
      <c r="E97" s="342"/>
      <c r="F97" s="264"/>
      <c r="G97" s="264"/>
      <c r="H97" s="264"/>
      <c r="I97" s="264"/>
      <c r="J97" s="264"/>
      <c r="K97" s="264"/>
    </row>
    <row r="98" spans="1:11" s="36" customFormat="1" ht="18">
      <c r="A98" s="264"/>
      <c r="B98" s="342"/>
      <c r="C98" s="343"/>
      <c r="D98" s="342"/>
      <c r="E98" s="342"/>
      <c r="F98" s="264"/>
      <c r="G98" s="264"/>
      <c r="H98" s="264"/>
      <c r="I98" s="264"/>
      <c r="J98" s="264"/>
      <c r="K98" s="264"/>
    </row>
    <row r="99" spans="1:11" s="36" customFormat="1" ht="18">
      <c r="A99" s="264"/>
      <c r="B99" s="342"/>
      <c r="C99" s="343"/>
      <c r="D99" s="342"/>
      <c r="E99" s="342"/>
      <c r="F99" s="264"/>
      <c r="G99" s="264"/>
      <c r="H99" s="264"/>
      <c r="I99" s="264"/>
      <c r="J99" s="264"/>
      <c r="K99" s="264"/>
    </row>
    <row r="100" spans="1:11" s="36" customFormat="1" ht="18">
      <c r="A100" s="264"/>
      <c r="B100" s="342"/>
      <c r="C100" s="343"/>
      <c r="D100" s="342"/>
      <c r="E100" s="342"/>
      <c r="F100" s="264"/>
      <c r="G100" s="264"/>
      <c r="H100" s="264"/>
      <c r="I100" s="264"/>
      <c r="J100" s="264"/>
      <c r="K100" s="264"/>
    </row>
    <row r="101" spans="1:11" s="36" customFormat="1" ht="18">
      <c r="A101" s="264"/>
      <c r="B101" s="342"/>
      <c r="C101" s="343"/>
      <c r="D101" s="342"/>
      <c r="E101" s="342"/>
      <c r="F101" s="264"/>
      <c r="G101" s="264"/>
      <c r="H101" s="264"/>
      <c r="I101" s="264"/>
      <c r="J101" s="264"/>
      <c r="K101" s="264"/>
    </row>
    <row r="102" spans="1:11" s="36" customFormat="1" ht="18">
      <c r="A102" s="264"/>
      <c r="B102" s="342"/>
      <c r="C102" s="343"/>
      <c r="D102" s="342"/>
      <c r="E102" s="342"/>
      <c r="F102" s="264"/>
      <c r="G102" s="264"/>
      <c r="H102" s="264"/>
      <c r="I102" s="264"/>
      <c r="J102" s="264"/>
      <c r="K102" s="264"/>
    </row>
    <row r="103" spans="1:11" s="36" customFormat="1" ht="18">
      <c r="A103" s="264"/>
      <c r="B103" s="342"/>
      <c r="C103" s="343"/>
      <c r="D103" s="342"/>
      <c r="E103" s="342"/>
      <c r="F103" s="264"/>
      <c r="G103" s="264"/>
      <c r="H103" s="264"/>
      <c r="I103" s="264"/>
      <c r="J103" s="264"/>
      <c r="K103" s="264"/>
    </row>
    <row r="104" spans="1:11" s="36" customFormat="1" ht="18">
      <c r="A104" s="264"/>
      <c r="B104" s="342"/>
      <c r="C104" s="343"/>
      <c r="D104" s="342"/>
      <c r="E104" s="342"/>
      <c r="F104" s="264"/>
      <c r="G104" s="264"/>
      <c r="H104" s="264"/>
      <c r="I104" s="264"/>
      <c r="J104" s="264"/>
      <c r="K104" s="264"/>
    </row>
    <row r="105" spans="1:11" s="36" customFormat="1" ht="18">
      <c r="A105" s="264"/>
      <c r="B105" s="342"/>
      <c r="C105" s="343"/>
      <c r="D105" s="342"/>
      <c r="E105" s="342"/>
      <c r="F105" s="264"/>
      <c r="G105" s="264"/>
      <c r="H105" s="264"/>
      <c r="I105" s="264"/>
      <c r="J105" s="264"/>
      <c r="K105" s="264"/>
    </row>
    <row r="106" spans="1:11" s="36" customFormat="1" ht="18">
      <c r="A106" s="264"/>
      <c r="B106" s="342"/>
      <c r="C106" s="343"/>
      <c r="D106" s="342"/>
      <c r="E106" s="342"/>
      <c r="F106" s="264"/>
      <c r="G106" s="264"/>
      <c r="H106" s="264"/>
      <c r="I106" s="264"/>
      <c r="J106" s="264"/>
      <c r="K106" s="264"/>
    </row>
    <row r="107" spans="1:11" s="36" customFormat="1" ht="18">
      <c r="A107" s="264"/>
      <c r="B107" s="342"/>
      <c r="C107" s="343"/>
      <c r="D107" s="342"/>
      <c r="E107" s="342"/>
      <c r="F107" s="264"/>
      <c r="G107" s="264"/>
      <c r="H107" s="264"/>
      <c r="I107" s="264"/>
      <c r="J107" s="264"/>
      <c r="K107" s="264"/>
    </row>
    <row r="108" spans="1:11" s="36" customFormat="1" ht="18">
      <c r="A108" s="264"/>
      <c r="B108" s="342"/>
      <c r="C108" s="343"/>
      <c r="D108" s="342"/>
      <c r="E108" s="342"/>
      <c r="F108" s="264"/>
      <c r="G108" s="264"/>
      <c r="H108" s="264"/>
      <c r="I108" s="264"/>
      <c r="J108" s="264"/>
      <c r="K108" s="264"/>
    </row>
    <row r="109" spans="1:11" s="36" customFormat="1" ht="18">
      <c r="A109" s="264"/>
      <c r="B109" s="342"/>
      <c r="C109" s="343"/>
      <c r="D109" s="342"/>
      <c r="E109" s="342"/>
      <c r="F109" s="264"/>
      <c r="G109" s="264"/>
      <c r="H109" s="264"/>
      <c r="I109" s="264"/>
      <c r="J109" s="264"/>
      <c r="K109" s="264"/>
    </row>
    <row r="110" spans="1:11" s="36" customFormat="1" ht="18">
      <c r="A110" s="264"/>
      <c r="B110" s="342"/>
      <c r="C110" s="343"/>
      <c r="D110" s="342"/>
      <c r="E110" s="342"/>
      <c r="F110" s="264"/>
      <c r="G110" s="264"/>
      <c r="H110" s="264"/>
      <c r="I110" s="264"/>
      <c r="J110" s="264"/>
      <c r="K110" s="264"/>
    </row>
    <row r="111" spans="1:11" s="36" customFormat="1" ht="18">
      <c r="A111" s="264"/>
      <c r="B111" s="342"/>
      <c r="C111" s="343"/>
      <c r="D111" s="342"/>
      <c r="E111" s="342"/>
      <c r="F111" s="264"/>
      <c r="G111" s="264"/>
      <c r="H111" s="264"/>
      <c r="I111" s="264"/>
      <c r="J111" s="264"/>
      <c r="K111" s="264"/>
    </row>
    <row r="112" spans="1:11" s="36" customFormat="1" ht="18">
      <c r="A112" s="264"/>
      <c r="B112" s="342"/>
      <c r="C112" s="343"/>
      <c r="D112" s="342"/>
      <c r="E112" s="342"/>
      <c r="F112" s="264"/>
      <c r="G112" s="264"/>
      <c r="H112" s="264"/>
      <c r="I112" s="264"/>
      <c r="J112" s="264"/>
      <c r="K112" s="264"/>
    </row>
    <row r="113" spans="1:11" s="36" customFormat="1" ht="18">
      <c r="A113" s="264"/>
      <c r="B113" s="342"/>
      <c r="C113" s="343"/>
      <c r="D113" s="342"/>
      <c r="E113" s="342"/>
      <c r="F113" s="264"/>
      <c r="G113" s="264"/>
      <c r="H113" s="264"/>
      <c r="I113" s="264"/>
      <c r="J113" s="264"/>
      <c r="K113" s="264"/>
    </row>
    <row r="114" spans="1:11" s="36" customFormat="1" ht="18">
      <c r="A114" s="264"/>
      <c r="B114" s="342"/>
      <c r="C114" s="343"/>
      <c r="D114" s="342"/>
      <c r="E114" s="342"/>
      <c r="F114" s="264"/>
      <c r="G114" s="264"/>
      <c r="H114" s="264"/>
      <c r="I114" s="264"/>
      <c r="J114" s="264"/>
      <c r="K114" s="264"/>
    </row>
    <row r="115" spans="1:11" s="36" customFormat="1" ht="18">
      <c r="A115" s="264"/>
      <c r="B115" s="342"/>
      <c r="C115" s="343"/>
      <c r="D115" s="342"/>
      <c r="E115" s="342"/>
      <c r="F115" s="264"/>
      <c r="G115" s="264"/>
      <c r="H115" s="264"/>
      <c r="I115" s="264"/>
      <c r="J115" s="264"/>
      <c r="K115" s="264"/>
    </row>
    <row r="116" spans="1:11" s="36" customFormat="1" ht="18">
      <c r="A116" s="264"/>
      <c r="B116" s="342"/>
      <c r="C116" s="343"/>
      <c r="D116" s="342"/>
      <c r="E116" s="342"/>
      <c r="F116" s="264"/>
      <c r="G116" s="264"/>
      <c r="H116" s="264"/>
      <c r="I116" s="264"/>
      <c r="J116" s="264"/>
      <c r="K116" s="264"/>
    </row>
    <row r="117" spans="1:11" s="36" customFormat="1" ht="18">
      <c r="A117" s="264"/>
      <c r="B117" s="342"/>
      <c r="C117" s="343"/>
      <c r="D117" s="342"/>
      <c r="E117" s="342"/>
      <c r="F117" s="264"/>
      <c r="G117" s="264"/>
      <c r="H117" s="264"/>
      <c r="I117" s="264"/>
      <c r="J117" s="264"/>
      <c r="K117" s="264"/>
    </row>
    <row r="118" spans="1:11" s="36" customFormat="1" ht="18">
      <c r="A118" s="264"/>
      <c r="B118" s="342"/>
      <c r="C118" s="343"/>
      <c r="D118" s="342"/>
      <c r="E118" s="342"/>
      <c r="F118" s="264"/>
      <c r="G118" s="264"/>
      <c r="H118" s="264"/>
      <c r="I118" s="264"/>
      <c r="J118" s="264"/>
      <c r="K118" s="264"/>
    </row>
    <row r="119" spans="1:11" s="36" customFormat="1" ht="18">
      <c r="A119" s="264"/>
      <c r="B119" s="342"/>
      <c r="C119" s="343"/>
      <c r="D119" s="342"/>
      <c r="E119" s="342"/>
      <c r="F119" s="264"/>
      <c r="G119" s="264"/>
      <c r="H119" s="264"/>
      <c r="I119" s="264"/>
      <c r="J119" s="264"/>
      <c r="K119" s="264"/>
    </row>
    <row r="120" spans="1:11" s="36" customFormat="1" ht="18">
      <c r="A120" s="264"/>
      <c r="B120" s="342"/>
      <c r="C120" s="343"/>
      <c r="D120" s="342"/>
      <c r="E120" s="342"/>
      <c r="F120" s="264"/>
      <c r="G120" s="264"/>
      <c r="H120" s="264"/>
      <c r="I120" s="264"/>
      <c r="J120" s="264"/>
      <c r="K120" s="264"/>
    </row>
    <row r="121" spans="1:11" s="36" customFormat="1" ht="18">
      <c r="A121" s="264"/>
      <c r="B121" s="342"/>
      <c r="C121" s="343"/>
      <c r="D121" s="342"/>
      <c r="E121" s="342"/>
      <c r="F121" s="264"/>
      <c r="G121" s="264"/>
      <c r="H121" s="264"/>
      <c r="I121" s="264"/>
      <c r="J121" s="264"/>
      <c r="K121" s="264"/>
    </row>
    <row r="122" spans="1:11" s="36" customFormat="1" ht="18">
      <c r="A122" s="264"/>
      <c r="B122" s="342"/>
      <c r="C122" s="343"/>
      <c r="D122" s="342"/>
      <c r="E122" s="342"/>
      <c r="F122" s="264"/>
      <c r="G122" s="264"/>
      <c r="H122" s="264"/>
      <c r="I122" s="264"/>
      <c r="J122" s="264"/>
      <c r="K122" s="264"/>
    </row>
    <row r="123" spans="1:11" s="36" customFormat="1" ht="18">
      <c r="A123" s="264"/>
      <c r="B123" s="342"/>
      <c r="C123" s="343"/>
      <c r="D123" s="342"/>
      <c r="E123" s="342"/>
      <c r="F123" s="264"/>
      <c r="G123" s="264"/>
      <c r="H123" s="264"/>
      <c r="I123" s="264"/>
      <c r="J123" s="264"/>
      <c r="K123" s="264"/>
    </row>
    <row r="124" spans="1:11" s="36" customFormat="1" ht="18">
      <c r="A124" s="264"/>
      <c r="B124" s="342"/>
      <c r="C124" s="343"/>
      <c r="D124" s="342"/>
      <c r="E124" s="342"/>
      <c r="F124" s="264"/>
      <c r="G124" s="264"/>
      <c r="H124" s="264"/>
      <c r="I124" s="264"/>
      <c r="J124" s="264"/>
      <c r="K124" s="264"/>
    </row>
    <row r="125" spans="1:11" s="36" customFormat="1" ht="18">
      <c r="A125" s="264"/>
      <c r="B125" s="342"/>
      <c r="C125" s="343"/>
      <c r="D125" s="342"/>
      <c r="E125" s="342"/>
      <c r="F125" s="264"/>
      <c r="G125" s="264"/>
      <c r="H125" s="264"/>
      <c r="I125" s="264"/>
      <c r="J125" s="264"/>
      <c r="K125" s="264"/>
    </row>
    <row r="126" spans="1:11" s="36" customFormat="1" ht="18">
      <c r="A126" s="264"/>
      <c r="B126" s="342"/>
      <c r="C126" s="343"/>
      <c r="D126" s="342"/>
      <c r="E126" s="342"/>
      <c r="F126" s="264"/>
      <c r="G126" s="264"/>
      <c r="H126" s="264"/>
      <c r="I126" s="264"/>
      <c r="J126" s="264"/>
      <c r="K126" s="264"/>
    </row>
    <row r="127" spans="1:11" s="36" customFormat="1" ht="18">
      <c r="A127" s="264"/>
      <c r="B127" s="342"/>
      <c r="C127" s="343"/>
      <c r="D127" s="342"/>
      <c r="E127" s="342"/>
      <c r="F127" s="264"/>
      <c r="G127" s="264"/>
      <c r="H127" s="264"/>
      <c r="I127" s="264"/>
      <c r="J127" s="264"/>
      <c r="K127" s="264"/>
    </row>
    <row r="128" spans="1:11" s="36" customFormat="1" ht="18">
      <c r="A128" s="264"/>
      <c r="B128" s="342"/>
      <c r="C128" s="343"/>
      <c r="D128" s="342"/>
      <c r="E128" s="342"/>
      <c r="F128" s="264"/>
      <c r="G128" s="264"/>
      <c r="H128" s="264"/>
      <c r="I128" s="264"/>
      <c r="J128" s="264"/>
      <c r="K128" s="264"/>
    </row>
    <row r="129" spans="1:11" s="36" customFormat="1" ht="18">
      <c r="A129" s="264"/>
      <c r="B129" s="342"/>
      <c r="C129" s="343"/>
      <c r="D129" s="342"/>
      <c r="E129" s="342"/>
      <c r="F129" s="264"/>
      <c r="G129" s="264"/>
      <c r="H129" s="264"/>
      <c r="I129" s="264"/>
      <c r="J129" s="264"/>
      <c r="K129" s="264"/>
    </row>
    <row r="130" spans="1:11" s="36" customFormat="1" ht="18">
      <c r="A130" s="264"/>
      <c r="B130" s="342"/>
      <c r="C130" s="343"/>
      <c r="D130" s="342"/>
      <c r="E130" s="342"/>
      <c r="F130" s="264"/>
      <c r="G130" s="264"/>
      <c r="H130" s="264"/>
      <c r="I130" s="264"/>
      <c r="J130" s="264"/>
      <c r="K130" s="264"/>
    </row>
    <row r="131" spans="1:11" s="36" customFormat="1" ht="18">
      <c r="A131" s="264"/>
      <c r="B131" s="342"/>
      <c r="C131" s="343"/>
      <c r="D131" s="342"/>
      <c r="E131" s="342"/>
      <c r="F131" s="264"/>
      <c r="G131" s="264"/>
      <c r="H131" s="264"/>
      <c r="I131" s="264"/>
      <c r="J131" s="264"/>
      <c r="K131" s="264"/>
    </row>
    <row r="132" spans="1:11" s="36" customFormat="1" ht="18">
      <c r="A132" s="264"/>
      <c r="B132" s="342"/>
      <c r="C132" s="343"/>
      <c r="D132" s="342"/>
      <c r="E132" s="342"/>
      <c r="F132" s="264"/>
      <c r="G132" s="264"/>
      <c r="H132" s="264"/>
      <c r="I132" s="264"/>
      <c r="J132" s="264"/>
      <c r="K132" s="264"/>
    </row>
    <row r="133" spans="1:11" s="36" customFormat="1" ht="18">
      <c r="A133" s="264"/>
      <c r="B133" s="342"/>
      <c r="C133" s="343"/>
      <c r="D133" s="342"/>
      <c r="E133" s="342"/>
      <c r="F133" s="264"/>
      <c r="G133" s="264"/>
      <c r="H133" s="264"/>
      <c r="I133" s="264"/>
      <c r="J133" s="264"/>
      <c r="K133" s="264"/>
    </row>
    <row r="134" spans="1:11" s="36" customFormat="1" ht="18">
      <c r="A134" s="264"/>
      <c r="B134" s="342"/>
      <c r="C134" s="343"/>
      <c r="D134" s="342"/>
      <c r="E134" s="342"/>
      <c r="F134" s="264"/>
      <c r="G134" s="264"/>
      <c r="H134" s="264"/>
      <c r="I134" s="264"/>
      <c r="J134" s="264"/>
      <c r="K134" s="264"/>
    </row>
    <row r="135" spans="1:11" s="36" customFormat="1" ht="18">
      <c r="A135" s="264"/>
      <c r="B135" s="342"/>
      <c r="C135" s="343"/>
      <c r="D135" s="342"/>
      <c r="E135" s="342"/>
      <c r="F135" s="264"/>
      <c r="G135" s="264"/>
      <c r="H135" s="264"/>
      <c r="I135" s="264"/>
      <c r="J135" s="264"/>
      <c r="K135" s="264"/>
    </row>
    <row r="136" spans="1:11" s="36" customFormat="1" ht="18">
      <c r="A136" s="264"/>
      <c r="B136" s="342"/>
      <c r="C136" s="343"/>
      <c r="D136" s="342"/>
      <c r="E136" s="342"/>
      <c r="F136" s="264"/>
      <c r="G136" s="264"/>
      <c r="H136" s="264"/>
      <c r="I136" s="264"/>
      <c r="J136" s="264"/>
      <c r="K136" s="264"/>
    </row>
    <row r="137" spans="1:11" s="36" customFormat="1" ht="18">
      <c r="A137" s="264"/>
      <c r="B137" s="342"/>
      <c r="C137" s="343"/>
      <c r="D137" s="342"/>
      <c r="E137" s="342"/>
      <c r="F137" s="264"/>
      <c r="G137" s="264"/>
      <c r="H137" s="264"/>
      <c r="I137" s="264"/>
      <c r="J137" s="264"/>
      <c r="K137" s="264"/>
    </row>
    <row r="138" spans="1:11" s="36" customFormat="1" ht="18">
      <c r="A138" s="264"/>
      <c r="B138" s="342"/>
      <c r="C138" s="343"/>
      <c r="D138" s="342"/>
      <c r="E138" s="342"/>
      <c r="F138" s="264"/>
      <c r="G138" s="264"/>
      <c r="H138" s="264"/>
      <c r="I138" s="264"/>
      <c r="J138" s="264"/>
      <c r="K138" s="264"/>
    </row>
    <row r="139" spans="1:11" s="36" customFormat="1" ht="18">
      <c r="A139" s="264"/>
      <c r="B139" s="342"/>
      <c r="C139" s="343"/>
      <c r="D139" s="342"/>
      <c r="E139" s="342"/>
      <c r="F139" s="264"/>
      <c r="G139" s="264"/>
      <c r="H139" s="264"/>
      <c r="I139" s="264"/>
      <c r="J139" s="264"/>
      <c r="K139" s="264"/>
    </row>
    <row r="140" spans="1:11" s="36" customFormat="1" ht="18">
      <c r="A140" s="264"/>
      <c r="B140" s="342"/>
      <c r="C140" s="343"/>
      <c r="D140" s="342"/>
      <c r="E140" s="342"/>
      <c r="F140" s="264"/>
      <c r="G140" s="264"/>
      <c r="H140" s="264"/>
      <c r="I140" s="264"/>
      <c r="J140" s="264"/>
      <c r="K140" s="264"/>
    </row>
    <row r="141" spans="1:11" s="36" customFormat="1" ht="18">
      <c r="A141" s="264"/>
      <c r="B141" s="342"/>
      <c r="C141" s="343"/>
      <c r="D141" s="342"/>
      <c r="E141" s="342"/>
      <c r="F141" s="264"/>
      <c r="G141" s="264"/>
      <c r="H141" s="264"/>
      <c r="I141" s="264"/>
      <c r="J141" s="264"/>
      <c r="K141" s="264"/>
    </row>
    <row r="142" spans="1:11" s="36" customFormat="1" ht="18">
      <c r="A142" s="264"/>
      <c r="B142" s="342"/>
      <c r="C142" s="343"/>
      <c r="D142" s="342"/>
      <c r="E142" s="342"/>
      <c r="F142" s="264"/>
      <c r="G142" s="264"/>
      <c r="H142" s="264"/>
      <c r="I142" s="264"/>
      <c r="J142" s="264"/>
      <c r="K142" s="264"/>
    </row>
    <row r="143" spans="1:11" s="36" customFormat="1" ht="18">
      <c r="A143" s="264"/>
      <c r="B143" s="342"/>
      <c r="C143" s="343"/>
      <c r="D143" s="342"/>
      <c r="E143" s="342"/>
      <c r="F143" s="264"/>
      <c r="G143" s="264"/>
      <c r="H143" s="264"/>
      <c r="I143" s="264"/>
      <c r="J143" s="264"/>
      <c r="K143" s="264"/>
    </row>
    <row r="144" spans="1:11" s="36" customFormat="1" ht="18">
      <c r="A144" s="264"/>
      <c r="B144" s="342"/>
      <c r="C144" s="343"/>
      <c r="D144" s="342"/>
      <c r="E144" s="342"/>
      <c r="F144" s="264"/>
      <c r="G144" s="264"/>
      <c r="H144" s="264"/>
      <c r="I144" s="264"/>
      <c r="J144" s="264"/>
      <c r="K144" s="264"/>
    </row>
    <row r="145" spans="1:11" s="36" customFormat="1" ht="18">
      <c r="A145" s="264"/>
      <c r="B145" s="342"/>
      <c r="C145" s="343"/>
      <c r="D145" s="342"/>
      <c r="E145" s="342"/>
      <c r="F145" s="264"/>
      <c r="G145" s="264"/>
      <c r="H145" s="264"/>
      <c r="I145" s="264"/>
      <c r="J145" s="264"/>
      <c r="K145" s="264"/>
    </row>
    <row r="146" spans="1:11" s="36" customFormat="1" ht="18">
      <c r="A146" s="264"/>
      <c r="B146" s="342"/>
      <c r="C146" s="343"/>
      <c r="D146" s="342"/>
      <c r="E146" s="342"/>
      <c r="F146" s="264"/>
      <c r="G146" s="264"/>
      <c r="H146" s="264"/>
      <c r="I146" s="264"/>
      <c r="J146" s="264"/>
      <c r="K146" s="264"/>
    </row>
    <row r="147" spans="1:11" s="36" customFormat="1" ht="18">
      <c r="A147" s="264"/>
      <c r="B147" s="342"/>
      <c r="C147" s="343"/>
      <c r="D147" s="342"/>
      <c r="E147" s="342"/>
      <c r="F147" s="264"/>
      <c r="G147" s="264"/>
      <c r="H147" s="264"/>
      <c r="I147" s="264"/>
      <c r="J147" s="264"/>
      <c r="K147" s="264"/>
    </row>
    <row r="148" spans="1:11" s="36" customFormat="1" ht="18">
      <c r="A148" s="264"/>
      <c r="B148" s="342"/>
      <c r="C148" s="343"/>
      <c r="D148" s="342"/>
      <c r="E148" s="342"/>
      <c r="F148" s="264"/>
      <c r="G148" s="264"/>
      <c r="H148" s="264"/>
      <c r="I148" s="264"/>
      <c r="J148" s="264"/>
      <c r="K148" s="264"/>
    </row>
    <row r="149" spans="1:11" s="36" customFormat="1" ht="18">
      <c r="A149" s="264"/>
      <c r="B149" s="342"/>
      <c r="C149" s="343"/>
      <c r="D149" s="342"/>
      <c r="E149" s="342"/>
      <c r="F149" s="264"/>
      <c r="G149" s="264"/>
      <c r="H149" s="264"/>
      <c r="I149" s="264"/>
      <c r="J149" s="264"/>
      <c r="K149" s="264"/>
    </row>
    <row r="150" spans="1:11" s="36" customFormat="1" ht="18">
      <c r="A150" s="264"/>
      <c r="B150" s="342"/>
      <c r="C150" s="343"/>
      <c r="D150" s="342"/>
      <c r="E150" s="342"/>
      <c r="F150" s="264"/>
      <c r="G150" s="264"/>
      <c r="H150" s="264"/>
      <c r="I150" s="264"/>
      <c r="J150" s="264"/>
      <c r="K150" s="264"/>
    </row>
    <row r="151" spans="1:11" s="36" customFormat="1" ht="18">
      <c r="A151" s="264"/>
      <c r="B151" s="342"/>
      <c r="C151" s="343"/>
      <c r="D151" s="342"/>
      <c r="E151" s="342"/>
      <c r="F151" s="264"/>
      <c r="G151" s="264"/>
      <c r="H151" s="264"/>
      <c r="I151" s="264"/>
      <c r="J151" s="264"/>
      <c r="K151" s="264"/>
    </row>
    <row r="152" spans="1:11" s="36" customFormat="1" ht="18">
      <c r="A152" s="264"/>
      <c r="B152" s="342"/>
      <c r="C152" s="343"/>
      <c r="D152" s="342"/>
      <c r="E152" s="342"/>
      <c r="F152" s="264"/>
      <c r="G152" s="264"/>
      <c r="H152" s="264"/>
      <c r="I152" s="264"/>
      <c r="J152" s="264"/>
      <c r="K152" s="264"/>
    </row>
    <row r="153" spans="1:11" s="36" customFormat="1" ht="18">
      <c r="A153" s="264"/>
      <c r="B153" s="342"/>
      <c r="C153" s="343"/>
      <c r="D153" s="342"/>
      <c r="E153" s="342"/>
      <c r="F153" s="264"/>
      <c r="G153" s="264"/>
      <c r="H153" s="264"/>
      <c r="I153" s="264"/>
      <c r="J153" s="264"/>
      <c r="K153" s="264"/>
    </row>
    <row r="154" spans="1:11" s="36" customFormat="1" ht="18">
      <c r="A154" s="264"/>
      <c r="B154" s="342"/>
      <c r="C154" s="343"/>
      <c r="D154" s="342"/>
      <c r="E154" s="342"/>
      <c r="F154" s="264"/>
      <c r="G154" s="264"/>
      <c r="H154" s="264"/>
      <c r="I154" s="264"/>
      <c r="J154" s="264"/>
      <c r="K154" s="264"/>
    </row>
    <row r="155" spans="1:11" s="36" customFormat="1" ht="18">
      <c r="A155" s="264"/>
      <c r="B155" s="342"/>
      <c r="C155" s="343"/>
      <c r="D155" s="342"/>
      <c r="E155" s="342"/>
      <c r="F155" s="264"/>
      <c r="G155" s="264"/>
      <c r="H155" s="264"/>
      <c r="I155" s="264"/>
      <c r="J155" s="264"/>
      <c r="K155" s="264"/>
    </row>
    <row r="156" spans="1:11" s="36" customFormat="1" ht="18">
      <c r="A156" s="264"/>
      <c r="B156" s="342"/>
      <c r="C156" s="343"/>
      <c r="D156" s="342"/>
      <c r="E156" s="342"/>
      <c r="F156" s="264"/>
      <c r="G156" s="264"/>
      <c r="H156" s="264"/>
      <c r="I156" s="264"/>
      <c r="J156" s="264"/>
      <c r="K156" s="264"/>
    </row>
    <row r="157" spans="1:11" s="36" customFormat="1" ht="18">
      <c r="A157" s="264"/>
      <c r="B157" s="342"/>
      <c r="C157" s="343"/>
      <c r="D157" s="342"/>
      <c r="E157" s="342"/>
      <c r="F157" s="264"/>
      <c r="G157" s="264"/>
      <c r="H157" s="264"/>
      <c r="I157" s="264"/>
      <c r="J157" s="264"/>
      <c r="K157" s="264"/>
    </row>
    <row r="158" spans="1:11" s="36" customFormat="1" ht="18">
      <c r="A158" s="264"/>
      <c r="B158" s="342"/>
      <c r="C158" s="343"/>
      <c r="D158" s="342"/>
      <c r="E158" s="342"/>
      <c r="F158" s="264"/>
      <c r="G158" s="264"/>
      <c r="H158" s="264"/>
      <c r="I158" s="264"/>
      <c r="J158" s="264"/>
      <c r="K158" s="264"/>
    </row>
    <row r="159" spans="1:11" s="36" customFormat="1" ht="18">
      <c r="A159" s="264"/>
      <c r="B159" s="342"/>
      <c r="C159" s="343"/>
      <c r="D159" s="342"/>
      <c r="E159" s="342"/>
      <c r="F159" s="264"/>
      <c r="G159" s="264"/>
      <c r="H159" s="264"/>
      <c r="I159" s="264"/>
      <c r="J159" s="264"/>
      <c r="K159" s="264"/>
    </row>
    <row r="160" spans="1:11" s="36" customFormat="1" ht="18">
      <c r="A160" s="264"/>
      <c r="B160" s="342"/>
      <c r="C160" s="343"/>
      <c r="D160" s="342"/>
      <c r="E160" s="342"/>
      <c r="F160" s="264"/>
      <c r="G160" s="264"/>
      <c r="H160" s="264"/>
      <c r="I160" s="264"/>
      <c r="J160" s="264"/>
      <c r="K160" s="264"/>
    </row>
    <row r="161" spans="1:11" s="36" customFormat="1" ht="18">
      <c r="A161" s="264"/>
      <c r="B161" s="342"/>
      <c r="C161" s="343"/>
      <c r="D161" s="342"/>
      <c r="E161" s="342"/>
      <c r="F161" s="264"/>
      <c r="G161" s="264"/>
      <c r="H161" s="264"/>
      <c r="I161" s="264"/>
      <c r="J161" s="264"/>
      <c r="K161" s="264"/>
    </row>
    <row r="162" spans="1:11" s="36" customFormat="1" ht="18">
      <c r="A162" s="264"/>
      <c r="B162" s="342"/>
      <c r="C162" s="343"/>
      <c r="D162" s="342"/>
      <c r="E162" s="342"/>
      <c r="F162" s="264"/>
      <c r="G162" s="264"/>
      <c r="H162" s="264"/>
      <c r="I162" s="264"/>
      <c r="J162" s="264"/>
      <c r="K162" s="264"/>
    </row>
    <row r="163" spans="1:11" s="36" customFormat="1" ht="18">
      <c r="A163" s="264"/>
      <c r="B163" s="342"/>
      <c r="C163" s="343"/>
      <c r="D163" s="342"/>
      <c r="E163" s="342"/>
      <c r="F163" s="264"/>
      <c r="G163" s="264"/>
      <c r="H163" s="264"/>
      <c r="I163" s="264"/>
      <c r="J163" s="264"/>
      <c r="K163" s="264"/>
    </row>
    <row r="164" spans="1:11" s="36" customFormat="1" ht="18">
      <c r="A164" s="264"/>
      <c r="B164" s="342"/>
      <c r="C164" s="343"/>
      <c r="D164" s="342"/>
      <c r="E164" s="342"/>
      <c r="F164" s="264"/>
      <c r="G164" s="264"/>
      <c r="H164" s="264"/>
      <c r="I164" s="264"/>
      <c r="J164" s="264"/>
      <c r="K164" s="264"/>
    </row>
    <row r="165" spans="1:11" s="36" customFormat="1" ht="18">
      <c r="A165" s="264"/>
      <c r="B165" s="342"/>
      <c r="C165" s="343"/>
      <c r="D165" s="342"/>
      <c r="E165" s="342"/>
      <c r="F165" s="264"/>
      <c r="G165" s="264"/>
      <c r="H165" s="264"/>
      <c r="I165" s="264"/>
      <c r="J165" s="264"/>
      <c r="K165" s="264"/>
    </row>
    <row r="166" spans="1:11" s="36" customFormat="1" ht="18">
      <c r="A166" s="264"/>
      <c r="B166" s="342"/>
      <c r="C166" s="343"/>
      <c r="D166" s="342"/>
      <c r="E166" s="342"/>
      <c r="F166" s="264"/>
      <c r="G166" s="264"/>
      <c r="H166" s="264"/>
      <c r="I166" s="264"/>
      <c r="J166" s="264"/>
      <c r="K166" s="264"/>
    </row>
    <row r="167" spans="1:11" s="36" customFormat="1" ht="18">
      <c r="A167" s="264"/>
      <c r="B167" s="342"/>
      <c r="C167" s="343"/>
      <c r="D167" s="342"/>
      <c r="E167" s="342"/>
      <c r="F167" s="264"/>
      <c r="G167" s="264"/>
      <c r="H167" s="264"/>
      <c r="I167" s="264"/>
      <c r="J167" s="264"/>
      <c r="K167" s="264"/>
    </row>
    <row r="168" spans="1:11" s="36" customFormat="1" ht="18">
      <c r="A168" s="264"/>
      <c r="B168" s="342"/>
      <c r="C168" s="343"/>
      <c r="D168" s="342"/>
      <c r="E168" s="342"/>
      <c r="F168" s="264"/>
      <c r="G168" s="264"/>
      <c r="H168" s="264"/>
      <c r="I168" s="264"/>
      <c r="J168" s="264"/>
      <c r="K168" s="264"/>
    </row>
    <row r="169" spans="1:11" s="36" customFormat="1" ht="18">
      <c r="A169" s="264"/>
      <c r="B169" s="342"/>
      <c r="C169" s="343"/>
      <c r="D169" s="342"/>
      <c r="E169" s="342"/>
      <c r="F169" s="264"/>
      <c r="G169" s="264"/>
      <c r="H169" s="264"/>
      <c r="I169" s="264"/>
      <c r="J169" s="264"/>
      <c r="K169" s="264"/>
    </row>
    <row r="170" spans="1:11" s="36" customFormat="1" ht="18">
      <c r="A170" s="264"/>
      <c r="B170" s="342"/>
      <c r="C170" s="343"/>
      <c r="D170" s="342"/>
      <c r="E170" s="342"/>
      <c r="F170" s="264"/>
      <c r="G170" s="264"/>
      <c r="H170" s="264"/>
      <c r="I170" s="264"/>
      <c r="J170" s="264"/>
      <c r="K170" s="264"/>
    </row>
    <row r="171" spans="1:11" s="36" customFormat="1" ht="18">
      <c r="A171" s="264"/>
      <c r="B171" s="342"/>
      <c r="C171" s="343"/>
      <c r="D171" s="342"/>
      <c r="E171" s="342"/>
      <c r="F171" s="264"/>
      <c r="G171" s="264"/>
      <c r="H171" s="264"/>
      <c r="I171" s="264"/>
      <c r="J171" s="264"/>
      <c r="K171" s="264"/>
    </row>
    <row r="172" spans="1:11" s="36" customFormat="1" ht="18">
      <c r="A172" s="264"/>
      <c r="B172" s="342"/>
      <c r="C172" s="343"/>
      <c r="D172" s="342"/>
      <c r="E172" s="342"/>
      <c r="F172" s="264"/>
      <c r="G172" s="264"/>
      <c r="H172" s="264"/>
      <c r="I172" s="264"/>
      <c r="J172" s="264"/>
      <c r="K172" s="264"/>
    </row>
    <row r="173" spans="1:11" s="36" customFormat="1" ht="18">
      <c r="A173" s="264"/>
      <c r="B173" s="342"/>
      <c r="C173" s="343"/>
      <c r="D173" s="342"/>
      <c r="E173" s="342"/>
      <c r="F173" s="264"/>
      <c r="G173" s="264"/>
      <c r="H173" s="264"/>
      <c r="I173" s="264"/>
      <c r="J173" s="264"/>
      <c r="K173" s="264"/>
    </row>
    <row r="174" spans="1:11" s="36" customFormat="1" ht="18">
      <c r="A174" s="264"/>
      <c r="B174" s="342"/>
      <c r="C174" s="343"/>
      <c r="D174" s="342"/>
      <c r="E174" s="342"/>
      <c r="F174" s="264"/>
      <c r="G174" s="264"/>
      <c r="H174" s="264"/>
      <c r="I174" s="264"/>
      <c r="J174" s="264"/>
      <c r="K174" s="264"/>
    </row>
    <row r="175" spans="1:11" s="36" customFormat="1" ht="18">
      <c r="A175" s="264"/>
      <c r="B175" s="342"/>
      <c r="C175" s="343"/>
      <c r="D175" s="342"/>
      <c r="E175" s="342"/>
      <c r="F175" s="264"/>
      <c r="G175" s="264"/>
      <c r="H175" s="264"/>
      <c r="I175" s="264"/>
      <c r="J175" s="264"/>
      <c r="K175" s="264"/>
    </row>
    <row r="176" spans="1:11" s="36" customFormat="1" ht="18">
      <c r="A176" s="264"/>
      <c r="B176" s="342"/>
      <c r="C176" s="343"/>
      <c r="D176" s="342"/>
      <c r="E176" s="342"/>
      <c r="F176" s="264"/>
      <c r="G176" s="264"/>
      <c r="H176" s="264"/>
      <c r="I176" s="264"/>
      <c r="J176" s="264"/>
      <c r="K176" s="264"/>
    </row>
    <row r="177" spans="1:11" s="36" customFormat="1" ht="18">
      <c r="A177" s="264"/>
      <c r="B177" s="342"/>
      <c r="C177" s="343"/>
      <c r="D177" s="342"/>
      <c r="E177" s="342"/>
      <c r="F177" s="264"/>
      <c r="G177" s="264"/>
      <c r="H177" s="264"/>
      <c r="I177" s="264"/>
      <c r="J177" s="264"/>
      <c r="K177" s="264"/>
    </row>
    <row r="178" spans="1:11" s="36" customFormat="1" ht="18">
      <c r="A178" s="264"/>
      <c r="B178" s="342"/>
      <c r="C178" s="343"/>
      <c r="D178" s="342"/>
      <c r="E178" s="342"/>
      <c r="F178" s="264"/>
      <c r="G178" s="264"/>
      <c r="H178" s="264"/>
      <c r="I178" s="264"/>
      <c r="J178" s="264"/>
      <c r="K178" s="264"/>
    </row>
    <row r="179" spans="1:11" s="36" customFormat="1" ht="18">
      <c r="A179" s="264"/>
      <c r="B179" s="342"/>
      <c r="C179" s="343"/>
      <c r="D179" s="342"/>
      <c r="E179" s="342"/>
      <c r="F179" s="264"/>
      <c r="G179" s="264"/>
      <c r="H179" s="264"/>
      <c r="I179" s="264"/>
      <c r="J179" s="264"/>
      <c r="K179" s="264"/>
    </row>
    <row r="180" spans="1:11" s="36" customFormat="1" ht="18">
      <c r="A180" s="264"/>
      <c r="B180" s="342"/>
      <c r="C180" s="343"/>
      <c r="D180" s="342"/>
      <c r="E180" s="342"/>
      <c r="F180" s="264"/>
      <c r="G180" s="264"/>
      <c r="H180" s="264"/>
      <c r="I180" s="264"/>
      <c r="J180" s="264"/>
      <c r="K180" s="264"/>
    </row>
    <row r="181" spans="1:11" s="36" customFormat="1" ht="18">
      <c r="A181" s="264"/>
      <c r="B181" s="342"/>
      <c r="C181" s="343"/>
      <c r="D181" s="342"/>
      <c r="E181" s="342"/>
      <c r="F181" s="264"/>
      <c r="G181" s="264"/>
      <c r="H181" s="264"/>
      <c r="I181" s="264"/>
      <c r="J181" s="264"/>
      <c r="K181" s="264"/>
    </row>
    <row r="182" spans="1:11" s="36" customFormat="1" ht="18">
      <c r="A182" s="264"/>
      <c r="B182" s="342"/>
      <c r="C182" s="343"/>
      <c r="D182" s="342"/>
      <c r="E182" s="342"/>
      <c r="F182" s="264"/>
      <c r="G182" s="264"/>
      <c r="H182" s="264"/>
      <c r="I182" s="264"/>
      <c r="J182" s="264"/>
      <c r="K182" s="264"/>
    </row>
    <row r="183" spans="1:11" s="36" customFormat="1" ht="18">
      <c r="A183" s="264"/>
      <c r="B183" s="342"/>
      <c r="C183" s="343"/>
      <c r="D183" s="342"/>
      <c r="E183" s="342"/>
      <c r="F183" s="264"/>
      <c r="G183" s="264"/>
      <c r="H183" s="264"/>
      <c r="I183" s="264"/>
      <c r="J183" s="264"/>
      <c r="K183" s="264"/>
    </row>
    <row r="184" spans="1:11" s="36" customFormat="1" ht="18">
      <c r="A184" s="264"/>
      <c r="B184" s="342"/>
      <c r="C184" s="343"/>
      <c r="D184" s="342"/>
      <c r="E184" s="342"/>
      <c r="F184" s="264"/>
      <c r="G184" s="264"/>
      <c r="H184" s="264"/>
      <c r="I184" s="264"/>
      <c r="J184" s="264"/>
      <c r="K184" s="264"/>
    </row>
    <row r="185" spans="1:11" s="36" customFormat="1" ht="18">
      <c r="A185" s="264"/>
      <c r="B185" s="342"/>
      <c r="C185" s="343"/>
      <c r="D185" s="342"/>
      <c r="E185" s="342"/>
      <c r="F185" s="264"/>
      <c r="G185" s="264"/>
      <c r="H185" s="264"/>
      <c r="I185" s="264"/>
      <c r="J185" s="264"/>
      <c r="K185" s="264"/>
    </row>
    <row r="186" spans="1:11" s="36" customFormat="1" ht="18">
      <c r="A186" s="264"/>
      <c r="B186" s="342"/>
      <c r="C186" s="343"/>
      <c r="D186" s="342"/>
      <c r="E186" s="342"/>
      <c r="F186" s="264"/>
      <c r="G186" s="264"/>
      <c r="H186" s="264"/>
      <c r="I186" s="264"/>
      <c r="J186" s="264"/>
      <c r="K186" s="264"/>
    </row>
    <row r="187" spans="1:11" s="36" customFormat="1" ht="18">
      <c r="A187" s="264"/>
      <c r="B187" s="342"/>
      <c r="C187" s="343"/>
      <c r="D187" s="342"/>
      <c r="E187" s="342"/>
      <c r="F187" s="264"/>
      <c r="G187" s="264"/>
      <c r="H187" s="264"/>
      <c r="I187" s="264"/>
      <c r="J187" s="264"/>
      <c r="K187" s="264"/>
    </row>
    <row r="188" spans="1:11" s="36" customFormat="1" ht="18">
      <c r="A188" s="264"/>
      <c r="B188" s="342"/>
      <c r="C188" s="343"/>
      <c r="D188" s="342"/>
      <c r="E188" s="342"/>
      <c r="F188" s="264"/>
      <c r="G188" s="264"/>
      <c r="H188" s="264"/>
      <c r="I188" s="264"/>
      <c r="J188" s="264"/>
      <c r="K188" s="264"/>
    </row>
    <row r="189" spans="1:11" s="36" customFormat="1" ht="18">
      <c r="A189" s="264"/>
      <c r="B189" s="342"/>
      <c r="C189" s="343"/>
      <c r="D189" s="342"/>
      <c r="E189" s="342"/>
      <c r="F189" s="264"/>
      <c r="G189" s="264"/>
      <c r="H189" s="264"/>
      <c r="I189" s="264"/>
      <c r="J189" s="264"/>
      <c r="K189" s="264"/>
    </row>
    <row r="190" spans="1:11" s="36" customFormat="1" ht="18">
      <c r="A190" s="264"/>
      <c r="B190" s="342"/>
      <c r="C190" s="343"/>
      <c r="D190" s="342"/>
      <c r="E190" s="342"/>
      <c r="F190" s="264"/>
      <c r="G190" s="264"/>
      <c r="H190" s="264"/>
      <c r="I190" s="264"/>
      <c r="J190" s="264"/>
      <c r="K190" s="264"/>
    </row>
    <row r="191" spans="1:11" s="36" customFormat="1" ht="18">
      <c r="A191" s="264"/>
      <c r="B191" s="342"/>
      <c r="C191" s="343"/>
      <c r="D191" s="342"/>
      <c r="E191" s="342"/>
      <c r="F191" s="264"/>
      <c r="G191" s="264"/>
      <c r="H191" s="264"/>
      <c r="I191" s="264"/>
      <c r="J191" s="264"/>
      <c r="K191" s="264"/>
    </row>
    <row r="192" spans="1:11" s="36" customFormat="1" ht="18">
      <c r="A192" s="264"/>
      <c r="B192" s="342"/>
      <c r="C192" s="343"/>
      <c r="D192" s="342"/>
      <c r="E192" s="342"/>
      <c r="F192" s="264"/>
      <c r="G192" s="264"/>
      <c r="H192" s="264"/>
      <c r="I192" s="264"/>
      <c r="J192" s="264"/>
      <c r="K192" s="264"/>
    </row>
    <row r="193" spans="1:11" s="36" customFormat="1" ht="18">
      <c r="A193" s="264"/>
      <c r="B193" s="342"/>
      <c r="C193" s="343"/>
      <c r="D193" s="342"/>
      <c r="E193" s="342"/>
      <c r="F193" s="264"/>
      <c r="G193" s="264"/>
      <c r="H193" s="264"/>
      <c r="I193" s="264"/>
      <c r="J193" s="264"/>
      <c r="K193" s="264"/>
    </row>
    <row r="194" spans="1:11" s="36" customFormat="1" ht="18">
      <c r="A194" s="264"/>
      <c r="B194" s="342"/>
      <c r="C194" s="343"/>
      <c r="D194" s="342"/>
      <c r="E194" s="342"/>
      <c r="F194" s="264"/>
      <c r="G194" s="264"/>
      <c r="H194" s="264"/>
      <c r="I194" s="264"/>
      <c r="J194" s="264"/>
      <c r="K194" s="264"/>
    </row>
    <row r="195" spans="1:11" s="36" customFormat="1" ht="18">
      <c r="A195" s="264"/>
      <c r="B195" s="342"/>
      <c r="C195" s="343"/>
      <c r="D195" s="342"/>
      <c r="E195" s="342"/>
      <c r="F195" s="264"/>
      <c r="G195" s="264"/>
      <c r="H195" s="264"/>
      <c r="I195" s="264"/>
      <c r="J195" s="264"/>
      <c r="K195" s="264"/>
    </row>
    <row r="196" spans="1:11" s="36" customFormat="1" ht="18">
      <c r="A196" s="264"/>
      <c r="B196" s="342"/>
      <c r="C196" s="343"/>
      <c r="D196" s="342"/>
      <c r="E196" s="342"/>
      <c r="F196" s="264"/>
      <c r="G196" s="264"/>
      <c r="H196" s="264"/>
      <c r="I196" s="264"/>
      <c r="J196" s="264"/>
      <c r="K196" s="264"/>
    </row>
    <row r="197" spans="1:11" s="36" customFormat="1" ht="18">
      <c r="A197" s="264"/>
      <c r="B197" s="342"/>
      <c r="C197" s="343"/>
      <c r="D197" s="342"/>
      <c r="E197" s="342"/>
      <c r="F197" s="264"/>
      <c r="G197" s="264"/>
      <c r="H197" s="264"/>
      <c r="I197" s="264"/>
      <c r="J197" s="264"/>
      <c r="K197" s="264"/>
    </row>
    <row r="198" spans="1:11" s="36" customFormat="1" ht="18">
      <c r="A198" s="264"/>
      <c r="B198" s="342"/>
      <c r="C198" s="343"/>
      <c r="D198" s="342"/>
      <c r="E198" s="342"/>
      <c r="F198" s="264"/>
      <c r="G198" s="264"/>
      <c r="H198" s="264"/>
      <c r="I198" s="264"/>
      <c r="J198" s="264"/>
      <c r="K198" s="264"/>
    </row>
    <row r="199" spans="1:11" s="36" customFormat="1" ht="18">
      <c r="A199" s="264"/>
      <c r="B199" s="342"/>
      <c r="C199" s="343"/>
      <c r="D199" s="342"/>
      <c r="E199" s="342"/>
      <c r="F199" s="264"/>
      <c r="G199" s="264"/>
      <c r="H199" s="264"/>
      <c r="I199" s="264"/>
      <c r="J199" s="264"/>
      <c r="K199" s="264"/>
    </row>
    <row r="200" spans="1:11" s="36" customFormat="1" ht="18">
      <c r="A200" s="264"/>
      <c r="B200" s="342"/>
      <c r="C200" s="343"/>
      <c r="D200" s="342"/>
      <c r="E200" s="342"/>
      <c r="F200" s="264"/>
      <c r="G200" s="264"/>
      <c r="H200" s="264"/>
      <c r="I200" s="264"/>
      <c r="J200" s="264"/>
      <c r="K200" s="264"/>
    </row>
    <row r="201" spans="1:11" s="36" customFormat="1" ht="18">
      <c r="A201" s="264"/>
      <c r="B201" s="342"/>
      <c r="C201" s="343"/>
      <c r="D201" s="342"/>
      <c r="E201" s="342"/>
      <c r="F201" s="264"/>
      <c r="G201" s="264"/>
      <c r="H201" s="264"/>
      <c r="I201" s="264"/>
      <c r="J201" s="264"/>
      <c r="K201" s="264"/>
    </row>
    <row r="202" spans="1:11" s="36" customFormat="1" ht="18">
      <c r="A202" s="264"/>
      <c r="B202" s="342"/>
      <c r="C202" s="343"/>
      <c r="D202" s="342"/>
      <c r="E202" s="342"/>
      <c r="F202" s="264"/>
      <c r="G202" s="264"/>
      <c r="H202" s="264"/>
      <c r="I202" s="264"/>
      <c r="J202" s="264"/>
      <c r="K202" s="264"/>
    </row>
    <row r="203" spans="1:11" s="36" customFormat="1" ht="18">
      <c r="A203" s="264"/>
      <c r="B203" s="342"/>
      <c r="C203" s="343"/>
      <c r="D203" s="342"/>
      <c r="E203" s="342"/>
      <c r="F203" s="264"/>
      <c r="G203" s="264"/>
      <c r="H203" s="264"/>
      <c r="I203" s="264"/>
      <c r="J203" s="264"/>
      <c r="K203" s="264"/>
    </row>
    <row r="204" spans="1:11" s="36" customFormat="1" ht="18">
      <c r="A204" s="264"/>
      <c r="B204" s="342"/>
      <c r="C204" s="343"/>
      <c r="D204" s="342"/>
      <c r="E204" s="342"/>
      <c r="F204" s="264"/>
      <c r="G204" s="264"/>
      <c r="H204" s="264"/>
      <c r="I204" s="264"/>
      <c r="J204" s="264"/>
      <c r="K204" s="264"/>
    </row>
    <row r="205" spans="1:11" s="36" customFormat="1" ht="18">
      <c r="A205" s="264"/>
      <c r="B205" s="342"/>
      <c r="C205" s="343"/>
      <c r="D205" s="342"/>
      <c r="E205" s="342"/>
      <c r="F205" s="264"/>
      <c r="G205" s="264"/>
      <c r="H205" s="264"/>
      <c r="I205" s="264"/>
      <c r="J205" s="264"/>
      <c r="K205" s="264"/>
    </row>
    <row r="206" spans="1:11" s="36" customFormat="1" ht="18">
      <c r="A206" s="264"/>
      <c r="B206" s="342"/>
      <c r="C206" s="343"/>
      <c r="D206" s="342"/>
      <c r="E206" s="342"/>
      <c r="F206" s="264"/>
      <c r="G206" s="264"/>
      <c r="H206" s="264"/>
      <c r="I206" s="264"/>
      <c r="J206" s="264"/>
      <c r="K206" s="264"/>
    </row>
    <row r="207" spans="1:11" s="36" customFormat="1" ht="18">
      <c r="A207" s="264"/>
      <c r="B207" s="342"/>
      <c r="C207" s="343"/>
      <c r="D207" s="342"/>
      <c r="E207" s="342"/>
      <c r="F207" s="264"/>
      <c r="G207" s="264"/>
      <c r="H207" s="264"/>
      <c r="I207" s="264"/>
      <c r="J207" s="264"/>
      <c r="K207" s="264"/>
    </row>
    <row r="208" spans="1:11" s="36" customFormat="1" ht="18">
      <c r="A208" s="264"/>
      <c r="B208" s="342"/>
      <c r="C208" s="343"/>
      <c r="D208" s="342"/>
      <c r="E208" s="342"/>
      <c r="F208" s="264"/>
      <c r="G208" s="264"/>
      <c r="H208" s="264"/>
      <c r="I208" s="264"/>
      <c r="J208" s="264"/>
      <c r="K208" s="264"/>
    </row>
    <row r="209" spans="1:11" s="36" customFormat="1" ht="18">
      <c r="A209" s="264"/>
      <c r="B209" s="342"/>
      <c r="C209" s="343"/>
      <c r="D209" s="342"/>
      <c r="E209" s="342"/>
      <c r="F209" s="264"/>
      <c r="G209" s="264"/>
      <c r="H209" s="264"/>
      <c r="I209" s="264"/>
      <c r="J209" s="264"/>
      <c r="K209" s="264"/>
    </row>
    <row r="210" spans="1:11" s="36" customFormat="1" ht="18">
      <c r="A210" s="264"/>
      <c r="B210" s="342"/>
      <c r="C210" s="343"/>
      <c r="D210" s="342"/>
      <c r="E210" s="342"/>
      <c r="F210" s="264"/>
      <c r="G210" s="264"/>
      <c r="H210" s="264"/>
      <c r="I210" s="264"/>
      <c r="J210" s="264"/>
      <c r="K210" s="264"/>
    </row>
    <row r="211" spans="1:11" s="36" customFormat="1" ht="18">
      <c r="A211" s="264"/>
      <c r="B211" s="342"/>
      <c r="C211" s="343"/>
      <c r="D211" s="342"/>
      <c r="E211" s="342"/>
      <c r="F211" s="264"/>
      <c r="G211" s="264"/>
      <c r="H211" s="264"/>
      <c r="I211" s="264"/>
      <c r="J211" s="264"/>
      <c r="K211" s="264"/>
    </row>
    <row r="212" spans="1:11" s="36" customFormat="1" ht="18">
      <c r="A212" s="264"/>
      <c r="B212" s="342"/>
      <c r="C212" s="343"/>
      <c r="D212" s="342"/>
      <c r="E212" s="342"/>
      <c r="F212" s="264"/>
      <c r="G212" s="264"/>
      <c r="H212" s="264"/>
      <c r="I212" s="264"/>
      <c r="J212" s="264"/>
      <c r="K212" s="264"/>
    </row>
    <row r="213" spans="1:11" s="36" customFormat="1" ht="18">
      <c r="A213" s="264"/>
      <c r="B213" s="342"/>
      <c r="C213" s="343"/>
      <c r="D213" s="342"/>
      <c r="E213" s="342"/>
      <c r="F213" s="264"/>
      <c r="G213" s="264"/>
      <c r="H213" s="264"/>
      <c r="I213" s="264"/>
      <c r="J213" s="264"/>
      <c r="K213" s="264"/>
    </row>
    <row r="214" spans="1:11" s="36" customFormat="1" ht="18">
      <c r="A214" s="264"/>
      <c r="B214" s="342"/>
      <c r="C214" s="343"/>
      <c r="D214" s="342"/>
      <c r="E214" s="342"/>
      <c r="F214" s="264"/>
      <c r="G214" s="264"/>
      <c r="H214" s="264"/>
      <c r="I214" s="264"/>
      <c r="J214" s="264"/>
      <c r="K214" s="264"/>
    </row>
    <row r="215" spans="1:11" s="36" customFormat="1" ht="18">
      <c r="A215" s="264"/>
      <c r="B215" s="342"/>
      <c r="C215" s="343"/>
      <c r="D215" s="342"/>
      <c r="E215" s="342"/>
      <c r="F215" s="264"/>
      <c r="G215" s="264"/>
      <c r="H215" s="264"/>
      <c r="I215" s="264"/>
      <c r="J215" s="264"/>
      <c r="K215" s="264"/>
    </row>
    <row r="216" spans="1:11" s="36" customFormat="1" ht="18">
      <c r="A216" s="264"/>
      <c r="B216" s="342"/>
      <c r="C216" s="343"/>
      <c r="D216" s="342"/>
      <c r="E216" s="342"/>
      <c r="F216" s="264"/>
      <c r="G216" s="264"/>
      <c r="H216" s="264"/>
      <c r="I216" s="264"/>
      <c r="J216" s="264"/>
      <c r="K216" s="264"/>
    </row>
    <row r="217" spans="1:11" s="36" customFormat="1" ht="18">
      <c r="A217" s="264"/>
      <c r="B217" s="342"/>
      <c r="C217" s="343"/>
      <c r="D217" s="342"/>
      <c r="E217" s="342"/>
      <c r="F217" s="264"/>
      <c r="G217" s="264"/>
      <c r="H217" s="264"/>
      <c r="I217" s="264"/>
      <c r="J217" s="264"/>
      <c r="K217" s="264"/>
    </row>
    <row r="218" spans="1:11" s="36" customFormat="1" ht="18">
      <c r="A218" s="264"/>
      <c r="B218" s="342"/>
      <c r="C218" s="343"/>
      <c r="D218" s="342"/>
      <c r="E218" s="342"/>
      <c r="F218" s="264"/>
      <c r="G218" s="264"/>
      <c r="H218" s="264"/>
      <c r="I218" s="264"/>
      <c r="J218" s="264"/>
      <c r="K218" s="264"/>
    </row>
    <row r="219" spans="1:11" s="36" customFormat="1" ht="18">
      <c r="A219" s="264"/>
      <c r="B219" s="342"/>
      <c r="C219" s="343"/>
      <c r="D219" s="342"/>
      <c r="E219" s="342"/>
      <c r="F219" s="264"/>
      <c r="G219" s="264"/>
      <c r="H219" s="264"/>
      <c r="I219" s="264"/>
      <c r="J219" s="264"/>
      <c r="K219" s="264"/>
    </row>
    <row r="220" spans="1:11" s="36" customFormat="1" ht="18">
      <c r="A220" s="264"/>
      <c r="B220" s="342"/>
      <c r="C220" s="343"/>
      <c r="D220" s="342"/>
      <c r="E220" s="342"/>
      <c r="F220" s="264"/>
      <c r="G220" s="264"/>
      <c r="H220" s="264"/>
      <c r="I220" s="264"/>
      <c r="J220" s="264"/>
      <c r="K220" s="264"/>
    </row>
    <row r="221" spans="1:11" s="36" customFormat="1" ht="18">
      <c r="A221" s="264"/>
      <c r="B221" s="342"/>
      <c r="C221" s="343"/>
      <c r="D221" s="342"/>
      <c r="E221" s="342"/>
      <c r="F221" s="264"/>
      <c r="G221" s="264"/>
      <c r="H221" s="264"/>
      <c r="I221" s="264"/>
      <c r="J221" s="264"/>
      <c r="K221" s="264"/>
    </row>
    <row r="222" spans="1:11" s="36" customFormat="1" ht="18">
      <c r="A222" s="264"/>
      <c r="B222" s="342"/>
      <c r="C222" s="343"/>
      <c r="D222" s="342"/>
      <c r="E222" s="342"/>
      <c r="F222" s="264"/>
      <c r="G222" s="264"/>
      <c r="H222" s="264"/>
      <c r="I222" s="264"/>
      <c r="J222" s="264"/>
      <c r="K222" s="264"/>
    </row>
    <row r="223" spans="1:11" s="36" customFormat="1" ht="18">
      <c r="A223" s="264"/>
      <c r="B223" s="342"/>
      <c r="C223" s="343"/>
      <c r="D223" s="342"/>
      <c r="E223" s="342"/>
      <c r="F223" s="264"/>
      <c r="G223" s="264"/>
      <c r="H223" s="264"/>
      <c r="I223" s="264"/>
      <c r="J223" s="264"/>
      <c r="K223" s="264"/>
    </row>
    <row r="224" spans="1:11" s="36" customFormat="1" ht="18">
      <c r="A224" s="264"/>
      <c r="B224" s="342"/>
      <c r="C224" s="343"/>
      <c r="D224" s="342"/>
      <c r="E224" s="342"/>
      <c r="F224" s="264"/>
      <c r="G224" s="264"/>
      <c r="H224" s="264"/>
      <c r="I224" s="264"/>
      <c r="J224" s="264"/>
      <c r="K224" s="264"/>
    </row>
    <row r="225" spans="1:11" s="36" customFormat="1" ht="18">
      <c r="A225" s="264"/>
      <c r="B225" s="342"/>
      <c r="C225" s="343"/>
      <c r="D225" s="342"/>
      <c r="E225" s="342"/>
      <c r="F225" s="264"/>
      <c r="G225" s="264"/>
      <c r="H225" s="264"/>
      <c r="I225" s="264"/>
      <c r="J225" s="264"/>
      <c r="K225" s="264"/>
    </row>
    <row r="226" spans="1:11" s="36" customFormat="1" ht="18">
      <c r="A226" s="264"/>
      <c r="B226" s="342"/>
      <c r="C226" s="343"/>
      <c r="D226" s="342"/>
      <c r="E226" s="342"/>
      <c r="F226" s="264"/>
      <c r="G226" s="264"/>
      <c r="H226" s="264"/>
      <c r="I226" s="264"/>
      <c r="J226" s="264"/>
      <c r="K226" s="264"/>
    </row>
    <row r="227" spans="1:11" s="36" customFormat="1" ht="18">
      <c r="A227" s="264"/>
      <c r="B227" s="342"/>
      <c r="C227" s="343"/>
      <c r="D227" s="342"/>
      <c r="E227" s="342"/>
      <c r="F227" s="264"/>
      <c r="G227" s="264"/>
      <c r="H227" s="264"/>
      <c r="I227" s="264"/>
      <c r="J227" s="264"/>
      <c r="K227" s="264"/>
    </row>
    <row r="228" spans="1:11" s="36" customFormat="1" ht="18">
      <c r="A228" s="264"/>
      <c r="B228" s="342"/>
      <c r="C228" s="343"/>
      <c r="D228" s="342"/>
      <c r="E228" s="342"/>
      <c r="F228" s="264"/>
      <c r="G228" s="264"/>
      <c r="H228" s="264"/>
      <c r="I228" s="264"/>
      <c r="J228" s="264"/>
      <c r="K228" s="264"/>
    </row>
    <row r="229" spans="1:11" s="36" customFormat="1" ht="18">
      <c r="A229" s="264"/>
      <c r="B229" s="342"/>
      <c r="C229" s="343"/>
      <c r="D229" s="342"/>
      <c r="E229" s="342"/>
      <c r="F229" s="264"/>
      <c r="G229" s="264"/>
      <c r="H229" s="264"/>
      <c r="I229" s="264"/>
      <c r="J229" s="264"/>
      <c r="K229" s="264"/>
    </row>
    <row r="230" spans="1:11" s="36" customFormat="1" ht="18">
      <c r="A230" s="264"/>
      <c r="B230" s="342"/>
      <c r="C230" s="343"/>
      <c r="D230" s="342"/>
      <c r="E230" s="342"/>
      <c r="F230" s="264"/>
      <c r="G230" s="264"/>
      <c r="H230" s="264"/>
      <c r="I230" s="264"/>
      <c r="J230" s="264"/>
      <c r="K230" s="264"/>
    </row>
    <row r="231" spans="1:11" s="36" customFormat="1" ht="18">
      <c r="A231" s="264"/>
      <c r="B231" s="342"/>
      <c r="C231" s="343"/>
      <c r="D231" s="342"/>
      <c r="E231" s="342"/>
      <c r="F231" s="264"/>
      <c r="G231" s="264"/>
      <c r="H231" s="264"/>
      <c r="I231" s="264"/>
      <c r="J231" s="264"/>
      <c r="K231" s="264"/>
    </row>
    <row r="232" spans="1:11" s="36" customFormat="1" ht="18">
      <c r="A232" s="264"/>
      <c r="B232" s="342"/>
      <c r="C232" s="343"/>
      <c r="D232" s="342"/>
      <c r="E232" s="342"/>
      <c r="F232" s="264"/>
      <c r="G232" s="264"/>
      <c r="H232" s="264"/>
      <c r="I232" s="264"/>
      <c r="J232" s="264"/>
      <c r="K232" s="264"/>
    </row>
    <row r="233" spans="1:11" s="36" customFormat="1" ht="18">
      <c r="A233" s="264"/>
      <c r="B233" s="342"/>
      <c r="C233" s="343"/>
      <c r="D233" s="342"/>
      <c r="E233" s="342"/>
      <c r="F233" s="264"/>
      <c r="G233" s="264"/>
      <c r="H233" s="264"/>
      <c r="I233" s="264"/>
      <c r="J233" s="264"/>
      <c r="K233" s="264"/>
    </row>
    <row r="234" spans="1:11" s="36" customFormat="1" ht="18">
      <c r="A234" s="264"/>
      <c r="B234" s="342"/>
      <c r="C234" s="343"/>
      <c r="D234" s="342"/>
      <c r="E234" s="342"/>
      <c r="F234" s="264"/>
      <c r="G234" s="264"/>
      <c r="H234" s="264"/>
      <c r="I234" s="264"/>
      <c r="J234" s="264"/>
      <c r="K234" s="264"/>
    </row>
    <row r="235" spans="1:11" s="36" customFormat="1" ht="18">
      <c r="A235" s="264"/>
      <c r="B235" s="342"/>
      <c r="C235" s="343"/>
      <c r="D235" s="342"/>
      <c r="E235" s="342"/>
      <c r="F235" s="264"/>
      <c r="G235" s="264"/>
      <c r="H235" s="264"/>
      <c r="I235" s="264"/>
      <c r="J235" s="264"/>
      <c r="K235" s="264"/>
    </row>
    <row r="236" spans="1:11" s="36" customFormat="1" ht="18">
      <c r="A236" s="264"/>
      <c r="B236" s="342"/>
      <c r="C236" s="343"/>
      <c r="D236" s="342"/>
      <c r="E236" s="342"/>
      <c r="F236" s="264"/>
      <c r="G236" s="264"/>
      <c r="H236" s="264"/>
      <c r="I236" s="264"/>
      <c r="J236" s="264"/>
      <c r="K236" s="264"/>
    </row>
    <row r="237" spans="1:11" s="36" customFormat="1" ht="18">
      <c r="A237" s="264"/>
      <c r="B237" s="342"/>
      <c r="C237" s="343"/>
      <c r="D237" s="342"/>
      <c r="E237" s="342"/>
      <c r="F237" s="264"/>
      <c r="G237" s="264"/>
      <c r="H237" s="264"/>
      <c r="I237" s="264"/>
      <c r="J237" s="264"/>
      <c r="K237" s="264"/>
    </row>
    <row r="238" spans="1:11" s="36" customFormat="1" ht="18">
      <c r="A238" s="264"/>
      <c r="B238" s="342"/>
      <c r="C238" s="343"/>
      <c r="D238" s="342"/>
      <c r="E238" s="342"/>
      <c r="F238" s="264"/>
      <c r="G238" s="264"/>
      <c r="H238" s="264"/>
      <c r="I238" s="264"/>
      <c r="J238" s="264"/>
      <c r="K238" s="264"/>
    </row>
    <row r="239" spans="1:11" s="36" customFormat="1" ht="18">
      <c r="A239" s="264"/>
      <c r="B239" s="342"/>
      <c r="C239" s="343"/>
      <c r="D239" s="342"/>
      <c r="E239" s="342"/>
      <c r="F239" s="264"/>
      <c r="G239" s="264"/>
      <c r="H239" s="264"/>
      <c r="I239" s="264"/>
      <c r="J239" s="264"/>
      <c r="K239" s="264"/>
    </row>
    <row r="240" spans="1:11" s="36" customFormat="1" ht="18">
      <c r="A240" s="264"/>
      <c r="B240" s="342"/>
      <c r="C240" s="343"/>
      <c r="D240" s="342"/>
      <c r="E240" s="342"/>
      <c r="F240" s="264"/>
      <c r="G240" s="264"/>
      <c r="H240" s="264"/>
      <c r="I240" s="264"/>
      <c r="J240" s="264"/>
      <c r="K240" s="264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IKawalkiewicz</dc:creator>
  <cp:keywords/>
  <dc:description/>
  <cp:lastModifiedBy>IKawalkiewicz</cp:lastModifiedBy>
  <cp:lastPrinted>2015-09-08T07:51:04Z</cp:lastPrinted>
  <dcterms:created xsi:type="dcterms:W3CDTF">2009-03-04T08:33:11Z</dcterms:created>
  <dcterms:modified xsi:type="dcterms:W3CDTF">2015-09-08T07:51:14Z</dcterms:modified>
  <cp:category/>
  <cp:version/>
  <cp:contentType/>
  <cp:contentStatus/>
</cp:coreProperties>
</file>