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<sst xmlns="http://schemas.openxmlformats.org/spreadsheetml/2006/main" count="5366" uniqueCount="342">
  <si>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</si>
  <si>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</si>
  <si>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</si>
  <si>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</si>
  <si>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</si>
  <si>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</si>
  <si>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</si>
  <si>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</si>
  <si>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</si>
  <si>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</si>
  <si>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</si>
  <si>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</si>
  <si>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</si>
  <si>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</si>
  <si>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</si>
  <si>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</si>
  <si>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</si>
  <si>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</si>
  <si>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</si>
  <si>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</si>
  <si>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</si>
  <si>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</si>
  <si>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</si>
  <si>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</si>
  <si>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</si>
  <si>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</si>
  <si>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</si>
  <si>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</si>
  <si>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</si>
  <si>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</si>
  <si>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</si>
  <si>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</si>
  <si>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</si>
  <si>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</si>
  <si>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</si>
  <si>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</si>
  <si>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</si>
  <si>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</si>
  <si>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</si>
  <si>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</si>
  <si>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</si>
  <si>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</si>
  <si>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</si>
  <si>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</si>
  <si>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</si>
  <si>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</si>
  <si>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</si>
  <si>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</si>
  <si>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</si>
  <si>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</si>
  <si>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</si>
  <si>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</si>
  <si>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</si>
  <si>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</si>
  <si>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</si>
  <si>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</si>
  <si>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</si>
  <si>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</si>
  <si>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</si>
  <si>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</si>
  <si>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</si>
  <si>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</si>
  <si>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</si>
  <si>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</si>
  <si>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</si>
  <si>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</si>
  <si>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</si>
  <si>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</si>
  <si>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</si>
  <si>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</si>
  <si>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</si>
  <si>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</si>
  <si>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</si>
  <si>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</si>
  <si>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</si>
  <si>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</si>
  <si>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</si>
  <si>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</si>
  <si>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</si>
  <si>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</si>
  <si>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</si>
  <si>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</si>
  <si>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</si>
  <si>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</si>
  <si>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</si>
  <si>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</si>
  <si>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</si>
  <si>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</si>
  <si>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</si>
  <si>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</si>
  <si>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</si>
  <si>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</si>
  <si>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</si>
  <si>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</si>
  <si>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</si>
  <si>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</si>
  <si>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</si>
  <si>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</si>
  <si>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</si>
  <si>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</si>
  <si>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</si>
  <si>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</si>
  <si>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</si>
  <si>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</si>
  <si>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</si>
  <si>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</si>
  <si>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</si>
  <si>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</si>
  <si>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</si>
  <si>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</si>
  <si>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</si>
  <si>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</si>
  <si>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</si>
  <si>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</si>
  <si>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</si>
  <si>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</si>
  <si>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</si>
  <si>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</si>
  <si>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</si>
  <si>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</si>
  <si>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</si>
  <si>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</si>
  <si>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</si>
  <si>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</si>
  <si>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</si>
  <si>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</si>
  <si>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</si>
  <si>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</si>
  <si>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</si>
  <si>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</si>
  <si>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</si>
  <si>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</si>
  <si>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</si>
  <si>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</si>
  <si>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</si>
  <si>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</si>
  <si>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</si>
  <si>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</si>
  <si>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</si>
  <si>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</si>
  <si>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</si>
  <si>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</si>
  <si>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</si>
  <si>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</si>
  <si>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</si>
  <si>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</si>
  <si>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</si>
  <si>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</si>
  <si>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</si>
  <si>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</si>
  <si>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</si>
  <si>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</si>
  <si>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</si>
  <si>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</si>
  <si>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</si>
  <si>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</si>
  <si>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</si>
  <si>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</si>
  <si>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</si>
  <si>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</si>
  <si>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</si>
  <si>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</si>
  <si>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</si>
  <si>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</si>
  <si>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</si>
  <si>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</si>
  <si>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</si>
  <si>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</si>
  <si>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</si>
  <si>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</si>
  <si>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</si>
  <si>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</si>
  <si>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</si>
  <si>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</si>
  <si>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</si>
  <si>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</si>
  <si>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</si>
  <si>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</si>
  <si>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</si>
  <si>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</si>
  <si>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</si>
  <si>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</si>
  <si>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</si>
  <si>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</si>
  <si>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</si>
  <si>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</si>
  <si>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</si>
  <si>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</si>
  <si>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</si>
  <si>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</si>
  <si>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</si>
  <si>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</si>
  <si>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</si>
  <si>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</si>
  <si>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</si>
  <si>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</si>
  <si>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</si>
  <si>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</si>
  <si>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</si>
  <si>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</si>
  <si>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</si>
  <si>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</si>
  <si>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</si>
  <si>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</si>
  <si>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</si>
  <si>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</si>
  <si>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</si>
  <si>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</si>
  <si>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</si>
  <si>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</si>
  <si>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</si>
  <si>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</si>
  <si>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</si>
  <si>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</si>
  <si>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</si>
  <si>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</si>
  <si>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</si>
  <si>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</si>
  <si>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</si>
  <si>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</si>
  <si>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</si>
  <si>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</si>
  <si>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</si>
  <si>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</si>
  <si>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</si>
  <si>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</si>
  <si>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</si>
  <si>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</si>
  <si>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</si>
  <si>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</si>
  <si>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</si>
  <si>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</si>
  <si>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</si>
  <si>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</si>
  <si>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</si>
  <si>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</si>
  <si>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</si>
  <si>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</si>
  <si>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</si>
  <si>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</si>
  <si>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</si>
  <si>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</si>
  <si>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</si>
  <si>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</si>
  <si>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</si>
  <si>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</si>
  <si>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</si>
  <si>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</si>
  <si>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</si>
  <si>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</si>
  <si>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</si>
  <si>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</si>
  <si>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</si>
  <si>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</si>
  <si>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</si>
  <si>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</si>
  <si>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</si>
  <si>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</si>
  <si>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</si>
  <si>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</si>
  <si>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</si>
  <si>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</si>
  <si>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</si>
  <si>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</si>
  <si>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</si>
  <si>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</si>
  <si>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</si>
  <si>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</si>
  <si>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</si>
  <si>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</si>
  <si>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</si>
  <si>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</si>
  <si>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</si>
  <si>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</si>
  <si>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</si>
  <si>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</si>
  <si>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</si>
  <si>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</si>
  <si>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</si>
  <si>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</si>
  <si>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</si>
  <si>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</si>
  <si>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</si>
  <si>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</si>
  <si>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</si>
  <si>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</si>
  <si>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</si>
  <si>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</si>
  <si>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</si>
  <si>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</si>
  <si>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</si>
  <si>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</si>
  <si>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</si>
  <si>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</si>
  <si>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</si>
  <si>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</si>
  <si>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</si>
  <si>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</si>
  <si>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</si>
  <si>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</si>
  <si>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</si>
  <si>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</si>
  <si>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</si>
  <si>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</si>
  <si>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</si>
  <si>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</si>
  <si>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</si>
  <si>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</si>
  <si>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</si>
  <si>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</si>
  <si>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</si>
  <si>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</si>
  <si>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</si>
  <si>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</si>
  <si>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</si>
  <si>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</si>
  <si>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</si>
  <si>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</si>
  <si>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</si>
  <si>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</si>
  <si>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</si>
  <si>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</si>
  <si>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</si>
  <si>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</si>
  <si>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</si>
  <si>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</si>
  <si>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</si>
  <si>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 Nr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</si>
  <si>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</si>
  <si>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</si>
  <si>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</si>
  <si>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</si>
  <si>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</si>
  <si>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</si>
  <si>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</si>
  <si>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</si>
  <si>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</si>
  <si>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</si>
  <si>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 xml:space="preserve">Załącznik nr 1 </t>
  </si>
  <si>
    <t>do Uchwały Nr</t>
  </si>
  <si>
    <t>Rady Miasta Konina</t>
  </si>
  <si>
    <t>z dnia 16 grudnia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</si>
</sst>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1" fillId="24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1" fillId="28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1" fillId="30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1" fillId="32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1" fillId="34" borderId="0" applyNumberFormat="0" applyBorder="0" applyAlignment="0" applyProtection="0"/>
    <xf numFmtId="0" fontId="50" fillId="36" borderId="0" applyNumberFormat="0" applyBorder="0" applyAlignment="0" applyProtection="0"/>
    <xf numFmtId="0" fontId="8" fillId="37" borderId="0" applyNumberFormat="0" applyBorder="0" applyAlignment="0" applyProtection="0"/>
    <xf numFmtId="0" fontId="51" fillId="36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1" fillId="38" borderId="0" applyNumberFormat="0" applyBorder="0" applyAlignment="0" applyProtection="0"/>
    <xf numFmtId="0" fontId="50" fillId="40" borderId="0" applyNumberFormat="0" applyBorder="0" applyAlignment="0" applyProtection="0"/>
    <xf numFmtId="0" fontId="8" fillId="29" borderId="0" applyNumberFormat="0" applyBorder="0" applyAlignment="0" applyProtection="0"/>
    <xf numFmtId="0" fontId="51" fillId="40" borderId="0" applyNumberFormat="0" applyBorder="0" applyAlignment="0" applyProtection="0"/>
    <xf numFmtId="0" fontId="50" fillId="41" borderId="0" applyNumberFormat="0" applyBorder="0" applyAlignment="0" applyProtection="0"/>
    <xf numFmtId="0" fontId="8" fillId="31" borderId="0" applyNumberFormat="0" applyBorder="0" applyAlignment="0" applyProtection="0"/>
    <xf numFmtId="0" fontId="51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2" borderId="0" applyNumberFormat="0" applyBorder="0" applyAlignment="0" applyProtection="0"/>
    <xf numFmtId="0" fontId="52" fillId="44" borderId="1" applyNumberFormat="0" applyAlignment="0" applyProtection="0"/>
    <xf numFmtId="0" fontId="9" fillId="13" borderId="2" applyNumberFormat="0" applyAlignment="0" applyProtection="0"/>
    <xf numFmtId="0" fontId="53" fillId="44" borderId="1" applyNumberFormat="0" applyAlignment="0" applyProtection="0"/>
    <xf numFmtId="0" fontId="54" fillId="45" borderId="3" applyNumberFormat="0" applyAlignment="0" applyProtection="0"/>
    <xf numFmtId="0" fontId="10" fillId="46" borderId="4" applyNumberFormat="0" applyAlignment="0" applyProtection="0"/>
    <xf numFmtId="0" fontId="55" fillId="45" borderId="3" applyNumberFormat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9" fillId="0" borderId="5" applyNumberFormat="0" applyFill="0" applyAlignment="0" applyProtection="0"/>
    <xf numFmtId="0" fontId="60" fillId="48" borderId="7" applyNumberFormat="0" applyAlignment="0" applyProtection="0"/>
    <xf numFmtId="0" fontId="13" fillId="49" borderId="8" applyNumberFormat="0" applyAlignment="0" applyProtection="0"/>
    <xf numFmtId="0" fontId="61" fillId="48" borderId="7" applyNumberFormat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3" fillId="0" borderId="9" applyNumberFormat="0" applyFill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0" borderId="11" applyNumberFormat="0" applyFill="0" applyAlignment="0" applyProtection="0"/>
    <xf numFmtId="0" fontId="66" fillId="0" borderId="13" applyNumberFormat="0" applyFill="0" applyAlignment="0" applyProtection="0"/>
    <xf numFmtId="0" fontId="16" fillId="0" borderId="14" applyNumberFormat="0" applyFill="0" applyAlignment="0" applyProtection="0"/>
    <xf numFmtId="0" fontId="67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0" fillId="45" borderId="1" applyNumberFormat="0" applyAlignment="0" applyProtection="0"/>
    <xf numFmtId="0" fontId="18" fillId="46" borderId="2" applyNumberFormat="0" applyAlignment="0" applyProtection="0"/>
    <xf numFmtId="0" fontId="71" fillId="45" borderId="1" applyNumberFormat="0" applyAlignment="0" applyProtection="0"/>
    <xf numFmtId="0" fontId="7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15" applyNumberFormat="0" applyFill="0" applyAlignment="0" applyProtection="0"/>
    <xf numFmtId="0" fontId="19" fillId="0" borderId="16" applyNumberFormat="0" applyFill="0" applyAlignment="0" applyProtection="0"/>
    <xf numFmtId="0" fontId="74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80" fillId="54" borderId="0" applyNumberFormat="0" applyBorder="0" applyAlignment="0" applyProtection="0"/>
    <xf numFmtId="0" fontId="81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3" fillId="0" borderId="0" xfId="0" applyFont="1" applyAlignment="1">
      <alignment/>
    </xf>
    <xf numFmtId="0" fontId="82" fillId="0" borderId="19" xfId="0" applyNumberFormat="1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0" borderId="0" xfId="0" applyFont="1" applyAlignment="1">
      <alignment horizontal="right"/>
    </xf>
    <xf numFmtId="1" fontId="84" fillId="0" borderId="0" xfId="0" applyNumberFormat="1" applyFont="1" applyAlignment="1">
      <alignment horizontal="center" vertical="center"/>
    </xf>
    <xf numFmtId="166" fontId="84" fillId="0" borderId="0" xfId="0" applyNumberFormat="1" applyFont="1" applyAlignment="1">
      <alignment vertical="center"/>
    </xf>
    <xf numFmtId="2" fontId="84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14" fontId="8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5" fillId="0" borderId="23" xfId="0" applyFont="1" applyBorder="1" applyAlignment="1">
      <alignment horizontal="left" vertical="center"/>
    </xf>
    <xf numFmtId="0" fontId="86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6" fillId="0" borderId="23" xfId="0" applyFont="1" applyBorder="1" applyAlignment="1" applyProtection="1">
      <alignment horizontal="left" vertical="center"/>
      <protection locked="0"/>
    </xf>
    <xf numFmtId="0" fontId="86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5" fillId="0" borderId="31" xfId="0" applyFont="1" applyBorder="1" applyAlignment="1">
      <alignment horizontal="left" vertical="center" wrapText="1"/>
    </xf>
    <xf numFmtId="0" fontId="85" fillId="0" borderId="31" xfId="0" applyFont="1" applyBorder="1" applyAlignment="1">
      <alignment vertical="center" wrapText="1"/>
    </xf>
    <xf numFmtId="0" fontId="86" fillId="0" borderId="28" xfId="0" applyFont="1" applyBorder="1" applyAlignment="1">
      <alignment horizontal="left" vertical="center" wrapText="1" indent="1"/>
    </xf>
    <xf numFmtId="0" fontId="86" fillId="0" borderId="28" xfId="0" applyFont="1" applyBorder="1" applyAlignment="1">
      <alignment horizontal="left" vertical="center" wrapText="1" indent="2"/>
    </xf>
    <xf numFmtId="0" fontId="86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5" fillId="0" borderId="28" xfId="0" applyFont="1" applyBorder="1" applyAlignment="1" applyProtection="1">
      <alignment horizontal="left" vertical="center"/>
      <protection locked="0"/>
    </xf>
    <xf numFmtId="0" fontId="86" fillId="57" borderId="28" xfId="0" applyFont="1" applyFill="1" applyBorder="1" applyAlignment="1" applyProtection="1">
      <alignment horizontal="left" vertical="center"/>
      <protection locked="0"/>
    </xf>
    <xf numFmtId="0" fontId="86" fillId="0" borderId="28" xfId="0" applyFont="1" applyBorder="1" applyAlignment="1">
      <alignment horizontal="left" vertical="center" wrapText="1" indent="4"/>
    </xf>
    <xf numFmtId="0" fontId="86" fillId="0" borderId="31" xfId="0" applyFont="1" applyBorder="1" applyAlignment="1" applyProtection="1">
      <alignment horizontal="left" vertical="center" wrapText="1" indent="1"/>
      <protection locked="0"/>
    </xf>
    <xf numFmtId="0" fontId="86" fillId="0" borderId="28" xfId="0" applyFont="1" applyBorder="1" applyAlignment="1" quotePrefix="1">
      <alignment horizontal="left" vertical="center" wrapText="1" indent="3"/>
    </xf>
    <xf numFmtId="0" fontId="86" fillId="0" borderId="28" xfId="0" applyFont="1" applyBorder="1" applyAlignment="1" quotePrefix="1">
      <alignment horizontal="left" vertical="center" wrapText="1" indent="2"/>
    </xf>
    <xf numFmtId="0" fontId="86" fillId="0" borderId="0" xfId="0" applyFont="1" applyBorder="1" applyAlignment="1" applyProtection="1">
      <alignment horizontal="left" vertical="center"/>
      <protection locked="0"/>
    </xf>
    <xf numFmtId="10" fontId="2" fillId="0" borderId="33" xfId="142" applyNumberFormat="1" applyFont="1" applyFill="1" applyBorder="1" applyAlignment="1">
      <alignment vertical="center" shrinkToFit="1"/>
    </xf>
    <xf numFmtId="10" fontId="2" fillId="0" borderId="26" xfId="142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6" fillId="0" borderId="23" xfId="135" applyFont="1" applyBorder="1" applyAlignment="1">
      <alignment horizontal="left" vertical="center"/>
      <protection/>
    </xf>
    <xf numFmtId="0" fontId="86" fillId="0" borderId="36" xfId="135" applyFont="1" applyBorder="1" applyAlignment="1">
      <alignment horizontal="left" vertical="center"/>
      <protection/>
    </xf>
    <xf numFmtId="0" fontId="86" fillId="0" borderId="28" xfId="135" applyFont="1" applyBorder="1" applyAlignment="1">
      <alignment horizontal="left" vertical="center" wrapText="1" indent="1"/>
      <protection/>
    </xf>
    <xf numFmtId="0" fontId="86" fillId="0" borderId="37" xfId="135" applyFont="1" applyBorder="1" applyAlignment="1">
      <alignment horizontal="left" vertical="center" wrapText="1" indent="1"/>
      <protection/>
    </xf>
    <xf numFmtId="0" fontId="86" fillId="0" borderId="29" xfId="0" applyFont="1" applyBorder="1" applyAlignment="1" applyProtection="1">
      <alignment horizontal="left" vertical="center"/>
      <protection locked="0"/>
    </xf>
    <xf numFmtId="0" fontId="86" fillId="0" borderId="38" xfId="0" applyFont="1" applyBorder="1" applyAlignment="1">
      <alignment horizontal="left" vertical="center"/>
    </xf>
    <xf numFmtId="0" fontId="86" fillId="0" borderId="39" xfId="0" applyFont="1" applyBorder="1" applyAlignment="1" applyProtection="1">
      <alignment horizontal="left" vertical="center"/>
      <protection locked="0"/>
    </xf>
    <xf numFmtId="0" fontId="86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6" fillId="0" borderId="43" xfId="135" applyFont="1" applyBorder="1" applyAlignment="1">
      <alignment horizontal="left" vertical="center"/>
      <protection/>
    </xf>
    <xf numFmtId="0" fontId="86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5" fillId="0" borderId="49" xfId="135" applyFont="1" applyBorder="1" applyAlignment="1">
      <alignment horizontal="left" vertical="center"/>
      <protection/>
    </xf>
    <xf numFmtId="0" fontId="86" fillId="0" borderId="50" xfId="0" applyFont="1" applyBorder="1" applyAlignment="1" applyProtection="1">
      <alignment horizontal="left" vertical="center"/>
      <protection locked="0"/>
    </xf>
    <xf numFmtId="0" fontId="85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6" fillId="0" borderId="43" xfId="0" applyFont="1" applyBorder="1" applyAlignment="1">
      <alignment horizontal="left" vertical="center"/>
    </xf>
    <xf numFmtId="0" fontId="86" fillId="0" borderId="44" xfId="0" applyFont="1" applyBorder="1" applyAlignment="1" applyProtection="1">
      <alignment horizontal="left" vertical="center"/>
      <protection locked="0"/>
    </xf>
    <xf numFmtId="0" fontId="86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5" fillId="0" borderId="49" xfId="0" applyFont="1" applyBorder="1" applyAlignment="1">
      <alignment horizontal="left" vertical="center"/>
    </xf>
    <xf numFmtId="0" fontId="85" fillId="0" borderId="50" xfId="0" applyFont="1" applyBorder="1" applyAlignment="1" applyProtection="1">
      <alignment horizontal="left" vertical="center"/>
      <protection locked="0"/>
    </xf>
    <xf numFmtId="0" fontId="85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8" fillId="0" borderId="0" xfId="0" applyFont="1" applyAlignment="1">
      <alignment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</cellXfs>
  <cellStyles count="154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Followed Hyperlink" xfId="139"/>
    <cellStyle name="Percent" xfId="140"/>
    <cellStyle name="Procentowy 2" xfId="141"/>
    <cellStyle name="Procentowy 2 2" xfId="142"/>
    <cellStyle name="Procentowy 2 3" xfId="143"/>
    <cellStyle name="Procentowy 3" xfId="144"/>
    <cellStyle name="Procentowy 3 2" xfId="145"/>
    <cellStyle name="Procentowy 4" xfId="146"/>
    <cellStyle name="Procentowy 5" xfId="147"/>
    <cellStyle name="Procentowy 6" xfId="148"/>
    <cellStyle name="Suma" xfId="149"/>
    <cellStyle name="Suma 2" xfId="150"/>
    <cellStyle name="Suma 3" xfId="151"/>
    <cellStyle name="Tekst objaśnienia" xfId="152"/>
    <cellStyle name="Tekst objaśnienia 2" xfId="153"/>
    <cellStyle name="Tekst objaśnienia 3" xfId="154"/>
    <cellStyle name="Tekst ostrzeżenia" xfId="155"/>
    <cellStyle name="Tekst ostrzeżenia 2" xfId="156"/>
    <cellStyle name="Tekst ostrzeżenia 3" xfId="157"/>
    <cellStyle name="Tytuł" xfId="158"/>
    <cellStyle name="Tytuł 2" xfId="159"/>
    <cellStyle name="Uwaga" xfId="160"/>
    <cellStyle name="Uwaga 2" xfId="161"/>
    <cellStyle name="Uwaga 3" xfId="162"/>
    <cellStyle name="Currency" xfId="163"/>
    <cellStyle name="Currency [0]" xfId="164"/>
    <cellStyle name="Złe 2" xfId="165"/>
    <cellStyle name="Złe 3" xfId="166"/>
    <cellStyle name="Zły" xfId="167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I5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4" sqref="I4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18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20" t="s">
        <v>317</v>
      </c>
      <c r="F4" s="120"/>
      <c r="G4" s="120"/>
      <c r="H4" s="120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9" t="s">
        <v>196</v>
      </c>
      <c r="F5" s="119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427957645.87</f>
        <v>427957645.87</v>
      </c>
      <c r="J7" s="23">
        <f>410852247</f>
        <v>410852247</v>
      </c>
      <c r="K7" s="23">
        <f>415462531</f>
        <v>415462531</v>
      </c>
      <c r="L7" s="23">
        <f>421117113</f>
        <v>421117113</v>
      </c>
      <c r="M7" s="23">
        <f aca="true" t="shared" si="1" ref="M7:T8">420117113</f>
        <v>420117113</v>
      </c>
      <c r="N7" s="23">
        <f t="shared" si="1"/>
        <v>420117113</v>
      </c>
      <c r="O7" s="23">
        <f t="shared" si="1"/>
        <v>420117113</v>
      </c>
      <c r="P7" s="23">
        <f t="shared" si="1"/>
        <v>420117113</v>
      </c>
      <c r="Q7" s="23">
        <f t="shared" si="1"/>
        <v>420117113</v>
      </c>
      <c r="R7" s="23">
        <f t="shared" si="1"/>
        <v>420117113</v>
      </c>
      <c r="S7" s="23">
        <f t="shared" si="1"/>
        <v>420117113</v>
      </c>
      <c r="T7" s="23">
        <f t="shared" si="1"/>
        <v>420117113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403649181.77</f>
        <v>403649181.77</v>
      </c>
      <c r="J8" s="27">
        <f>408852247</f>
        <v>408852247</v>
      </c>
      <c r="K8" s="27">
        <f>413462531</f>
        <v>413462531</v>
      </c>
      <c r="L8" s="27">
        <f>420117113</f>
        <v>420117113</v>
      </c>
      <c r="M8" s="27">
        <f t="shared" si="1"/>
        <v>420117113</v>
      </c>
      <c r="N8" s="27">
        <f t="shared" si="1"/>
        <v>420117113</v>
      </c>
      <c r="O8" s="27">
        <f t="shared" si="1"/>
        <v>420117113</v>
      </c>
      <c r="P8" s="27">
        <f t="shared" si="1"/>
        <v>420117113</v>
      </c>
      <c r="Q8" s="27">
        <f t="shared" si="1"/>
        <v>420117113</v>
      </c>
      <c r="R8" s="27">
        <f t="shared" si="1"/>
        <v>420117113</v>
      </c>
      <c r="S8" s="27">
        <f t="shared" si="1"/>
        <v>420117113</v>
      </c>
      <c r="T8" s="27">
        <f t="shared" si="1"/>
        <v>420117113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24308464.1</f>
        <v>24308464.1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427569591.15</f>
        <v>427569591.15</v>
      </c>
      <c r="J18" s="23">
        <f>395223151</f>
        <v>395223151</v>
      </c>
      <c r="K18" s="23">
        <f>399833435</f>
        <v>399833435</v>
      </c>
      <c r="L18" s="23">
        <f>406210597</f>
        <v>406210597</v>
      </c>
      <c r="M18" s="23">
        <f>405210597</f>
        <v>405210597</v>
      </c>
      <c r="N18" s="23">
        <f>402732597</f>
        <v>402732597</v>
      </c>
      <c r="O18" s="23">
        <f>404172597</f>
        <v>404172597</v>
      </c>
      <c r="P18" s="23">
        <f>409356597</f>
        <v>409356597</v>
      </c>
      <c r="Q18" s="23">
        <f>416577331.26</f>
        <v>416577331.26</v>
      </c>
      <c r="R18" s="23">
        <f>416595913</f>
        <v>416595913</v>
      </c>
      <c r="S18" s="23">
        <f>416955913</f>
        <v>416955913</v>
      </c>
      <c r="T18" s="23">
        <f>416894213</f>
        <v>416894213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365227666.41</f>
        <v>365227666.41</v>
      </c>
      <c r="I19" s="26">
        <f>378168885</f>
        <v>378168885</v>
      </c>
      <c r="J19" s="27">
        <f>379870644</f>
        <v>379870644</v>
      </c>
      <c r="K19" s="27">
        <f>381580061</f>
        <v>381580061</v>
      </c>
      <c r="L19" s="27">
        <f aca="true" t="shared" si="2" ref="L19:T19">383297161</f>
        <v>383297161</v>
      </c>
      <c r="M19" s="27">
        <f t="shared" si="2"/>
        <v>383297161</v>
      </c>
      <c r="N19" s="27">
        <f t="shared" si="2"/>
        <v>383297161</v>
      </c>
      <c r="O19" s="27">
        <f t="shared" si="2"/>
        <v>383297161</v>
      </c>
      <c r="P19" s="27">
        <f t="shared" si="2"/>
        <v>383297161</v>
      </c>
      <c r="Q19" s="27">
        <f t="shared" si="2"/>
        <v>383297161</v>
      </c>
      <c r="R19" s="27">
        <f t="shared" si="2"/>
        <v>383297161</v>
      </c>
      <c r="S19" s="27">
        <f t="shared" si="2"/>
        <v>383297161</v>
      </c>
      <c r="T19" s="27">
        <f t="shared" si="2"/>
        <v>383297161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3450000</f>
        <v>3450000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3450000</f>
        <v>3450000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52926842.08</f>
        <v>52926842.08</v>
      </c>
      <c r="I27" s="26">
        <f>49400706.15</f>
        <v>49400706.15</v>
      </c>
      <c r="J27" s="27">
        <f>15352507</f>
        <v>15352507</v>
      </c>
      <c r="K27" s="27">
        <f>18253374</f>
        <v>18253374</v>
      </c>
      <c r="L27" s="27">
        <f>22913436</f>
        <v>22913436</v>
      </c>
      <c r="M27" s="27">
        <f>21913436</f>
        <v>21913436</v>
      </c>
      <c r="N27" s="27">
        <f>19435436</f>
        <v>19435436</v>
      </c>
      <c r="O27" s="27">
        <f>20875436</f>
        <v>20875436</v>
      </c>
      <c r="P27" s="27">
        <f>26059436</f>
        <v>26059436</v>
      </c>
      <c r="Q27" s="27">
        <f>33280170.26</f>
        <v>33280170.26</v>
      </c>
      <c r="R27" s="27">
        <f>33298752</f>
        <v>33298752</v>
      </c>
      <c r="S27" s="27">
        <f>33658752</f>
        <v>33658752</v>
      </c>
      <c r="T27" s="27">
        <f>33597052</f>
        <v>33597052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388054.72</f>
        <v>388054.72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3539781.74</f>
        <v>3539781.74</v>
      </c>
      <c r="R28" s="23">
        <f>3521200</f>
        <v>3521200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17040500</f>
        <v>17040500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815500</f>
        <v>815500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3539781.74</f>
        <v>3539781.74</v>
      </c>
      <c r="R38" s="23">
        <f>3521200</f>
        <v>3521200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3539781.74</f>
        <v>3539781.74</v>
      </c>
      <c r="R39" s="27">
        <f>3521200</f>
        <v>3521200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118605853.74</f>
        <v>118605853.74</v>
      </c>
      <c r="J45" s="23">
        <f>102976757.74</f>
        <v>102976757.74</v>
      </c>
      <c r="K45" s="23">
        <f>87347661.74</f>
        <v>87347661.74</v>
      </c>
      <c r="L45" s="23">
        <f>72441145.74</f>
        <v>72441145.74</v>
      </c>
      <c r="M45" s="23">
        <f>57534629.74</f>
        <v>57534629.74</v>
      </c>
      <c r="N45" s="23">
        <f>40150113.74</f>
        <v>40150113.74</v>
      </c>
      <c r="O45" s="23">
        <f>24205597.74</f>
        <v>24205597.74</v>
      </c>
      <c r="P45" s="23">
        <f>13445081.74</f>
        <v>13445081.74</v>
      </c>
      <c r="Q45" s="23">
        <f>9905300</f>
        <v>9905300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25885631.32</f>
        <v>25885631.32</v>
      </c>
      <c r="I48" s="26">
        <f>25480296.77</f>
        <v>25480296.77</v>
      </c>
      <c r="J48" s="27">
        <f>28981603</f>
        <v>28981603</v>
      </c>
      <c r="K48" s="27">
        <f>31882470</f>
        <v>31882470</v>
      </c>
      <c r="L48" s="27">
        <f aca="true" t="shared" si="3" ref="L48:T49">36819952</f>
        <v>36819952</v>
      </c>
      <c r="M48" s="27">
        <f t="shared" si="3"/>
        <v>36819952</v>
      </c>
      <c r="N48" s="27">
        <f t="shared" si="3"/>
        <v>36819952</v>
      </c>
      <c r="O48" s="27">
        <f t="shared" si="3"/>
        <v>36819952</v>
      </c>
      <c r="P48" s="27">
        <f t="shared" si="3"/>
        <v>36819952</v>
      </c>
      <c r="Q48" s="27">
        <f t="shared" si="3"/>
        <v>36819952</v>
      </c>
      <c r="R48" s="27">
        <f t="shared" si="3"/>
        <v>36819952</v>
      </c>
      <c r="S48" s="27">
        <f t="shared" si="3"/>
        <v>36819952</v>
      </c>
      <c r="T48" s="27">
        <f t="shared" si="3"/>
        <v>36819952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36585631.32</f>
        <v>36585631.32</v>
      </c>
      <c r="I49" s="26">
        <f>26295796.77</f>
        <v>26295796.77</v>
      </c>
      <c r="J49" s="27">
        <f>28981603</f>
        <v>28981603</v>
      </c>
      <c r="K49" s="27">
        <f>31882470</f>
        <v>31882470</v>
      </c>
      <c r="L49" s="27">
        <f t="shared" si="3"/>
        <v>36819952</v>
      </c>
      <c r="M49" s="27">
        <f t="shared" si="3"/>
        <v>36819952</v>
      </c>
      <c r="N49" s="27">
        <f t="shared" si="3"/>
        <v>36819952</v>
      </c>
      <c r="O49" s="27">
        <f t="shared" si="3"/>
        <v>36819952</v>
      </c>
      <c r="P49" s="27">
        <f t="shared" si="3"/>
        <v>36819952</v>
      </c>
      <c r="Q49" s="27">
        <f t="shared" si="3"/>
        <v>36819952</v>
      </c>
      <c r="R49" s="27">
        <f t="shared" si="3"/>
        <v>36819952</v>
      </c>
      <c r="S49" s="27">
        <f t="shared" si="3"/>
        <v>36819952</v>
      </c>
      <c r="T49" s="27">
        <f t="shared" si="3"/>
        <v>36819952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0.0488</f>
        <v>0.0488</v>
      </c>
      <c r="J51" s="31">
        <f>0.047</f>
        <v>0.047</v>
      </c>
      <c r="K51" s="31">
        <f>0.0712</f>
        <v>0.0712</v>
      </c>
      <c r="L51" s="31">
        <f>0.0668</f>
        <v>0.0668</v>
      </c>
      <c r="M51" s="31">
        <f>0.0655</f>
        <v>0.0655</v>
      </c>
      <c r="N51" s="31">
        <f>0.0698</f>
        <v>0.0698</v>
      </c>
      <c r="O51" s="31">
        <f>0.0646</f>
        <v>0.0646</v>
      </c>
      <c r="P51" s="31">
        <f>0.0505</f>
        <v>0.0505</v>
      </c>
      <c r="Q51" s="31">
        <f>0.032</f>
        <v>0.032</v>
      </c>
      <c r="R51" s="31">
        <f>0.0311</f>
        <v>0.0311</v>
      </c>
      <c r="S51" s="31">
        <f>0.0294</f>
        <v>0.0294</v>
      </c>
      <c r="T51" s="31">
        <f>0.0288</f>
        <v>0.0288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0.0488</f>
        <v>0.0488</v>
      </c>
      <c r="J52" s="31">
        <f>0.047</f>
        <v>0.047</v>
      </c>
      <c r="K52" s="31">
        <f>0.0712</f>
        <v>0.0712</v>
      </c>
      <c r="L52" s="31">
        <f>0.0668</f>
        <v>0.0668</v>
      </c>
      <c r="M52" s="31">
        <f>0.0655</f>
        <v>0.0655</v>
      </c>
      <c r="N52" s="31">
        <f>0.0698</f>
        <v>0.0698</v>
      </c>
      <c r="O52" s="31">
        <f>0.0646</f>
        <v>0.0646</v>
      </c>
      <c r="P52" s="31">
        <f>0.0505</f>
        <v>0.0505</v>
      </c>
      <c r="Q52" s="31">
        <f>0.032</f>
        <v>0.032</v>
      </c>
      <c r="R52" s="31">
        <f>0.0311</f>
        <v>0.0311</v>
      </c>
      <c r="S52" s="31">
        <f>0.0294</f>
        <v>0.0294</v>
      </c>
      <c r="T52" s="31">
        <f>0.0288</f>
        <v>0.0288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0.0488</f>
        <v>0.0488</v>
      </c>
      <c r="J54" s="31">
        <f>0.047</f>
        <v>0.047</v>
      </c>
      <c r="K54" s="31">
        <f>0.0712</f>
        <v>0.0712</v>
      </c>
      <c r="L54" s="31">
        <f>0.0668</f>
        <v>0.0668</v>
      </c>
      <c r="M54" s="31">
        <f>0.0655</f>
        <v>0.0655</v>
      </c>
      <c r="N54" s="31">
        <f>0.0698</f>
        <v>0.0698</v>
      </c>
      <c r="O54" s="31">
        <f>0.0646</f>
        <v>0.0646</v>
      </c>
      <c r="P54" s="31">
        <f>0.0505</f>
        <v>0.0505</v>
      </c>
      <c r="Q54" s="31">
        <f>0.032</f>
        <v>0.032</v>
      </c>
      <c r="R54" s="31">
        <f>0.0311</f>
        <v>0.0311</v>
      </c>
      <c r="S54" s="31">
        <f>0.0294</f>
        <v>0.0294</v>
      </c>
      <c r="T54" s="31">
        <f>0.0288</f>
        <v>0.0288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0.06982047349675338</v>
      </c>
      <c r="I55" s="30">
        <f t="shared" si="4"/>
        <v>0.06888601490007065</v>
      </c>
      <c r="J55" s="31">
        <f t="shared" si="4"/>
        <v>0.07540813814753215</v>
      </c>
      <c r="K55" s="31">
        <f t="shared" si="4"/>
        <v>0.08155361187071765</v>
      </c>
      <c r="L55" s="31">
        <f t="shared" si="4"/>
        <v>0.08980863240292968</v>
      </c>
      <c r="M55" s="31">
        <f t="shared" si="4"/>
        <v>0.08764211421209114</v>
      </c>
      <c r="N55" s="31">
        <f t="shared" si="4"/>
        <v>0.08764211421209114</v>
      </c>
      <c r="O55" s="31">
        <f t="shared" si="4"/>
        <v>0.08764211421209114</v>
      </c>
      <c r="P55" s="31">
        <f t="shared" si="4"/>
        <v>0.08764211421209114</v>
      </c>
      <c r="Q55" s="31">
        <f t="shared" si="4"/>
        <v>0.08764211421209114</v>
      </c>
      <c r="R55" s="31">
        <f t="shared" si="4"/>
        <v>0.08764211421209114</v>
      </c>
      <c r="S55" s="31">
        <f t="shared" si="4"/>
        <v>0.08764211421209114</v>
      </c>
      <c r="T55" s="31">
        <f t="shared" si="4"/>
        <v>0.08764211421209114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0.0609</f>
        <v>0.0609</v>
      </c>
      <c r="K56" s="31">
        <f>0.0716</f>
        <v>0.0716</v>
      </c>
      <c r="L56" s="31">
        <f>0.0753</f>
        <v>0.0753</v>
      </c>
      <c r="M56" s="31">
        <f>0.0823</f>
        <v>0.0823</v>
      </c>
      <c r="N56" s="31">
        <f>0.0863</f>
        <v>0.0863</v>
      </c>
      <c r="O56" s="31">
        <f>0.0883</f>
        <v>0.0883</v>
      </c>
      <c r="P56" s="31">
        <f aca="true" t="shared" si="5" ref="P56:T57">0.0876</f>
        <v>0.0876</v>
      </c>
      <c r="Q56" s="31">
        <f t="shared" si="5"/>
        <v>0.0876</v>
      </c>
      <c r="R56" s="31">
        <f t="shared" si="5"/>
        <v>0.0876</v>
      </c>
      <c r="S56" s="31">
        <f t="shared" si="5"/>
        <v>0.0876</v>
      </c>
      <c r="T56" s="31">
        <f t="shared" si="5"/>
        <v>0.0876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0.0607</f>
        <v>0.0607</v>
      </c>
      <c r="K57" s="31">
        <f>0.0714</f>
        <v>0.0714</v>
      </c>
      <c r="L57" s="31">
        <f>0.0753</f>
        <v>0.0753</v>
      </c>
      <c r="M57" s="31">
        <f>0.0823</f>
        <v>0.0823</v>
      </c>
      <c r="N57" s="31">
        <f>0.0863</f>
        <v>0.0863</v>
      </c>
      <c r="O57" s="31">
        <f>0.0883</f>
        <v>0.0883</v>
      </c>
      <c r="P57" s="31">
        <f t="shared" si="5"/>
        <v>0.0876</v>
      </c>
      <c r="Q57" s="31">
        <f t="shared" si="5"/>
        <v>0.0876</v>
      </c>
      <c r="R57" s="31">
        <f t="shared" si="5"/>
        <v>0.0876</v>
      </c>
      <c r="S57" s="31">
        <f t="shared" si="5"/>
        <v>0.0876</v>
      </c>
      <c r="T57" s="31">
        <f t="shared" si="5"/>
        <v>0.0876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388054.72</f>
        <v>388054.72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3539781.74</f>
        <v>3539781.74</v>
      </c>
      <c r="R60" s="23">
        <f>3521200</f>
        <v>3521200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388054.72</f>
        <v>388054.72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3539781.74</f>
        <v>3539781.74</v>
      </c>
      <c r="R61" s="27">
        <f>3521200</f>
        <v>3521200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17631755.7</f>
        <v>17631755.7</v>
      </c>
      <c r="J65" s="27">
        <v>37000586.4</v>
      </c>
      <c r="K65" s="27">
        <f>9714703.45</f>
        <v>9714703.45</v>
      </c>
      <c r="L65" s="27">
        <f>4015746.61</f>
        <v>4015746.61</v>
      </c>
      <c r="M65" s="27">
        <f>3824830.96</f>
        <v>3824830.96</v>
      </c>
      <c r="N65" s="27">
        <f>3803700</f>
        <v>3803700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9144542.7</f>
        <v>9144542.7</v>
      </c>
      <c r="J66" s="27">
        <v>23419504.4</v>
      </c>
      <c r="K66" s="27">
        <f>6884703.45</f>
        <v>6884703.45</v>
      </c>
      <c r="L66" s="27">
        <f>355746.61</f>
        <v>355746.61</v>
      </c>
      <c r="M66" s="27">
        <f>154830.96</f>
        <v>154830.96</v>
      </c>
      <c r="N66" s="27">
        <f>143700</f>
        <v>143700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8487213</f>
        <v>8487213</v>
      </c>
      <c r="J67" s="27">
        <f>13581082</f>
        <v>13581082</v>
      </c>
      <c r="K67" s="27">
        <f>2830000</f>
        <v>2830000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31309796.43</f>
        <v>31309796.43</v>
      </c>
      <c r="I68" s="26">
        <f>39970549.78</f>
        <v>39970549.78</v>
      </c>
      <c r="J68" s="27">
        <f>14251282</f>
        <v>14251282</v>
      </c>
      <c r="K68" s="27">
        <f>2730000</f>
        <v>2730000</v>
      </c>
      <c r="L68" s="27">
        <f>3660000</f>
        <v>3660000</v>
      </c>
      <c r="M68" s="27">
        <f>3670000</f>
        <v>3670000</v>
      </c>
      <c r="N68" s="27">
        <f>3660000</f>
        <v>3660000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3178237.8</f>
        <v>3178237.8</v>
      </c>
      <c r="J69" s="27">
        <f>561625</f>
        <v>561625</v>
      </c>
      <c r="K69" s="27">
        <f>15423374</f>
        <v>15423374</v>
      </c>
      <c r="L69" s="27">
        <f>19253436</f>
        <v>19253436</v>
      </c>
      <c r="M69" s="27">
        <f>18243436</f>
        <v>18243436</v>
      </c>
      <c r="N69" s="27">
        <f>15775436</f>
        <v>15775436</v>
      </c>
      <c r="O69" s="27">
        <f>20875436</f>
        <v>20875436</v>
      </c>
      <c r="P69" s="27">
        <f>26059436</f>
        <v>26059436</v>
      </c>
      <c r="Q69" s="27">
        <f>33280170.26</f>
        <v>33280170.26</v>
      </c>
      <c r="R69" s="27">
        <f>33298752</f>
        <v>33298752</v>
      </c>
      <c r="S69" s="27">
        <f>33658752</f>
        <v>33658752</v>
      </c>
      <c r="T69" s="27">
        <f>33597052</f>
        <v>33597052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812000</f>
        <v>812000</v>
      </c>
      <c r="J70" s="27">
        <f>50000</f>
        <v>50000</v>
      </c>
      <c r="K70" s="27">
        <f>100000</f>
        <v>100000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1917281.74</f>
        <v>1917281.74</v>
      </c>
      <c r="R101" s="27">
        <f>1776200</f>
        <v>1776200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7</v>
      </c>
      <c r="M4" s="6">
        <v>2022</v>
      </c>
      <c r="N4" s="7">
        <v>0</v>
      </c>
      <c r="O4" s="11">
        <v>42342</v>
      </c>
      <c r="P4" s="11">
        <v>42342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3</v>
      </c>
      <c r="M5" s="6">
        <v>2018</v>
      </c>
      <c r="N5" s="7">
        <v>0</v>
      </c>
      <c r="O5" s="11">
        <v>42342</v>
      </c>
      <c r="P5" s="11">
        <v>42342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2</v>
      </c>
      <c r="M6" s="6">
        <v>2017</v>
      </c>
      <c r="N6" s="7">
        <v>0</v>
      </c>
      <c r="O6" s="11">
        <v>42342</v>
      </c>
      <c r="P6" s="11">
        <v>42342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4</v>
      </c>
      <c r="M7" s="6">
        <v>2019</v>
      </c>
      <c r="N7" s="7">
        <v>0</v>
      </c>
      <c r="O7" s="11">
        <v>42342</v>
      </c>
      <c r="P7" s="11">
        <v>42342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9</v>
      </c>
      <c r="M8" s="6">
        <v>2024</v>
      </c>
      <c r="N8" s="7">
        <v>0</v>
      </c>
      <c r="O8" s="11">
        <v>42342</v>
      </c>
      <c r="P8" s="11">
        <v>42342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0</v>
      </c>
      <c r="M9" s="6">
        <v>2015</v>
      </c>
      <c r="N9" s="7">
        <v>815500</v>
      </c>
      <c r="O9" s="11">
        <v>42342</v>
      </c>
      <c r="P9" s="11">
        <v>42342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8</v>
      </c>
      <c r="M10" s="6">
        <v>2023</v>
      </c>
      <c r="N10" s="7">
        <v>0</v>
      </c>
      <c r="O10" s="11">
        <v>42342</v>
      </c>
      <c r="P10" s="11">
        <v>42342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5</v>
      </c>
      <c r="M11" s="6">
        <v>2020</v>
      </c>
      <c r="N11" s="7">
        <v>0</v>
      </c>
      <c r="O11" s="11">
        <v>42342</v>
      </c>
      <c r="P11" s="11">
        <v>42342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10</v>
      </c>
      <c r="M12" s="6">
        <v>2025</v>
      </c>
      <c r="N12" s="7">
        <v>0</v>
      </c>
      <c r="O12" s="11">
        <v>42342</v>
      </c>
      <c r="P12" s="11">
        <v>42342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1</v>
      </c>
      <c r="M13" s="6">
        <v>2016</v>
      </c>
      <c r="N13" s="7">
        <v>0</v>
      </c>
      <c r="O13" s="11">
        <v>42342</v>
      </c>
      <c r="P13" s="11">
        <v>42342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11</v>
      </c>
      <c r="M14" s="6">
        <v>2026</v>
      </c>
      <c r="N14" s="7">
        <v>0</v>
      </c>
      <c r="O14" s="11">
        <v>42342</v>
      </c>
      <c r="P14" s="11">
        <v>42342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6</v>
      </c>
      <c r="M15" s="6">
        <v>2021</v>
      </c>
      <c r="N15" s="7">
        <v>0</v>
      </c>
      <c r="O15" s="11">
        <v>42342</v>
      </c>
      <c r="P15" s="11">
        <v>42342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5</v>
      </c>
      <c r="M16" s="6">
        <v>2020</v>
      </c>
      <c r="N16" s="7">
        <v>0</v>
      </c>
      <c r="O16" s="11">
        <v>42342</v>
      </c>
      <c r="P16" s="11">
        <v>42342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7</v>
      </c>
      <c r="M17" s="6">
        <v>2022</v>
      </c>
      <c r="N17" s="7">
        <v>0</v>
      </c>
      <c r="O17" s="11">
        <v>42342</v>
      </c>
      <c r="P17" s="11">
        <v>42342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3</v>
      </c>
      <c r="M18" s="6">
        <v>2018</v>
      </c>
      <c r="N18" s="7">
        <v>0</v>
      </c>
      <c r="O18" s="11">
        <v>42342</v>
      </c>
      <c r="P18" s="11">
        <v>42342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11</v>
      </c>
      <c r="M19" s="6">
        <v>2026</v>
      </c>
      <c r="N19" s="7">
        <v>0</v>
      </c>
      <c r="O19" s="11">
        <v>42342</v>
      </c>
      <c r="P19" s="11">
        <v>42342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0</v>
      </c>
      <c r="M20" s="6">
        <v>2015</v>
      </c>
      <c r="N20" s="7">
        <v>0</v>
      </c>
      <c r="O20" s="11">
        <v>42342</v>
      </c>
      <c r="P20" s="11">
        <v>42342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1</v>
      </c>
      <c r="M21" s="6">
        <v>2016</v>
      </c>
      <c r="N21" s="7">
        <v>0</v>
      </c>
      <c r="O21" s="11">
        <v>42342</v>
      </c>
      <c r="P21" s="11">
        <v>42342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10</v>
      </c>
      <c r="M22" s="6">
        <v>2025</v>
      </c>
      <c r="N22" s="7">
        <v>0</v>
      </c>
      <c r="O22" s="11">
        <v>42342</v>
      </c>
      <c r="P22" s="11">
        <v>42342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9</v>
      </c>
      <c r="M23" s="6">
        <v>2024</v>
      </c>
      <c r="N23" s="7">
        <v>0</v>
      </c>
      <c r="O23" s="11">
        <v>42342</v>
      </c>
      <c r="P23" s="11">
        <v>42342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4</v>
      </c>
      <c r="M24" s="6">
        <v>2019</v>
      </c>
      <c r="N24" s="7">
        <v>0</v>
      </c>
      <c r="O24" s="11">
        <v>42342</v>
      </c>
      <c r="P24" s="11">
        <v>42342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2</v>
      </c>
      <c r="M25" s="6">
        <v>2017</v>
      </c>
      <c r="N25" s="7">
        <v>0</v>
      </c>
      <c r="O25" s="11">
        <v>42342</v>
      </c>
      <c r="P25" s="11">
        <v>42342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6</v>
      </c>
      <c r="M26" s="6">
        <v>2021</v>
      </c>
      <c r="N26" s="7">
        <v>0</v>
      </c>
      <c r="O26" s="11">
        <v>42342</v>
      </c>
      <c r="P26" s="11">
        <v>42342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8</v>
      </c>
      <c r="M27" s="6">
        <v>2023</v>
      </c>
      <c r="N27" s="7">
        <v>0</v>
      </c>
      <c r="O27" s="11">
        <v>42342</v>
      </c>
      <c r="P27" s="11">
        <v>42342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0</v>
      </c>
      <c r="M28" s="6">
        <v>2015</v>
      </c>
      <c r="N28" s="7">
        <v>17631755.7</v>
      </c>
      <c r="O28" s="11">
        <v>42342</v>
      </c>
      <c r="P28" s="11">
        <v>42342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2</v>
      </c>
      <c r="M29" s="6">
        <v>2017</v>
      </c>
      <c r="N29" s="7">
        <v>9714703.45</v>
      </c>
      <c r="O29" s="11">
        <v>42342</v>
      </c>
      <c r="P29" s="11">
        <v>42342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4</v>
      </c>
      <c r="M30" s="6">
        <v>2019</v>
      </c>
      <c r="N30" s="7">
        <v>3824830.96</v>
      </c>
      <c r="O30" s="11">
        <v>42342</v>
      </c>
      <c r="P30" s="11">
        <v>42342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11</v>
      </c>
      <c r="M31" s="6">
        <v>2026</v>
      </c>
      <c r="N31" s="7">
        <v>0</v>
      </c>
      <c r="O31" s="11">
        <v>42342</v>
      </c>
      <c r="P31" s="11">
        <v>42342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10</v>
      </c>
      <c r="M32" s="6">
        <v>2025</v>
      </c>
      <c r="N32" s="7">
        <v>0</v>
      </c>
      <c r="O32" s="11">
        <v>42342</v>
      </c>
      <c r="P32" s="11">
        <v>42342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7</v>
      </c>
      <c r="M33" s="6">
        <v>2022</v>
      </c>
      <c r="N33" s="7">
        <v>0</v>
      </c>
      <c r="O33" s="11">
        <v>42342</v>
      </c>
      <c r="P33" s="11">
        <v>42342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3</v>
      </c>
      <c r="M34" s="6">
        <v>2018</v>
      </c>
      <c r="N34" s="7">
        <v>4015746.61</v>
      </c>
      <c r="O34" s="11">
        <v>42342</v>
      </c>
      <c r="P34" s="11">
        <v>42342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6</v>
      </c>
      <c r="M35" s="6">
        <v>2021</v>
      </c>
      <c r="N35" s="7">
        <v>0</v>
      </c>
      <c r="O35" s="11">
        <v>42342</v>
      </c>
      <c r="P35" s="11">
        <v>42342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9</v>
      </c>
      <c r="M36" s="6">
        <v>2024</v>
      </c>
      <c r="N36" s="7">
        <v>0</v>
      </c>
      <c r="O36" s="11">
        <v>42342</v>
      </c>
      <c r="P36" s="11">
        <v>42342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8</v>
      </c>
      <c r="M37" s="6">
        <v>2023</v>
      </c>
      <c r="N37" s="7">
        <v>0</v>
      </c>
      <c r="O37" s="11">
        <v>42342</v>
      </c>
      <c r="P37" s="11">
        <v>42342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1</v>
      </c>
      <c r="M38" s="6">
        <v>2016</v>
      </c>
      <c r="N38" s="7">
        <v>36820748.4</v>
      </c>
      <c r="O38" s="11">
        <v>42342</v>
      </c>
      <c r="P38" s="11">
        <v>42342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5</v>
      </c>
      <c r="M39" s="6">
        <v>2020</v>
      </c>
      <c r="N39" s="7">
        <v>3803700</v>
      </c>
      <c r="O39" s="11">
        <v>42342</v>
      </c>
      <c r="P39" s="11">
        <v>42342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7</v>
      </c>
      <c r="M40" s="6">
        <v>2022</v>
      </c>
      <c r="N40" s="7">
        <v>0</v>
      </c>
      <c r="O40" s="11">
        <v>42342</v>
      </c>
      <c r="P40" s="11">
        <v>42342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0</v>
      </c>
      <c r="M41" s="6">
        <v>2015</v>
      </c>
      <c r="N41" s="7">
        <v>12481714.16</v>
      </c>
      <c r="O41" s="11">
        <v>42342</v>
      </c>
      <c r="P41" s="11">
        <v>42342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10</v>
      </c>
      <c r="M42" s="6">
        <v>2025</v>
      </c>
      <c r="N42" s="7">
        <v>0</v>
      </c>
      <c r="O42" s="11">
        <v>42342</v>
      </c>
      <c r="P42" s="11">
        <v>42342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11</v>
      </c>
      <c r="M43" s="6">
        <v>2026</v>
      </c>
      <c r="N43" s="7">
        <v>0</v>
      </c>
      <c r="O43" s="11">
        <v>42342</v>
      </c>
      <c r="P43" s="11">
        <v>42342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4</v>
      </c>
      <c r="M44" s="6">
        <v>2019</v>
      </c>
      <c r="N44" s="7">
        <v>0</v>
      </c>
      <c r="O44" s="11">
        <v>42342</v>
      </c>
      <c r="P44" s="11">
        <v>42342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2</v>
      </c>
      <c r="M45" s="6">
        <v>2017</v>
      </c>
      <c r="N45" s="7">
        <v>0</v>
      </c>
      <c r="O45" s="11">
        <v>42342</v>
      </c>
      <c r="P45" s="11">
        <v>42342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1</v>
      </c>
      <c r="M46" s="6">
        <v>2016</v>
      </c>
      <c r="N46" s="7">
        <v>0</v>
      </c>
      <c r="O46" s="11">
        <v>42342</v>
      </c>
      <c r="P46" s="11">
        <v>42342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766</v>
      </c>
      <c r="H47" s="10" t="s">
        <v>244</v>
      </c>
      <c r="I47" s="10"/>
      <c r="J47" s="10" t="s">
        <v>241</v>
      </c>
      <c r="K47" s="10" t="b">
        <v>1</v>
      </c>
      <c r="L47" s="10">
        <v>1</v>
      </c>
      <c r="M47" s="6">
        <v>2016</v>
      </c>
      <c r="N47" s="7">
        <v>0</v>
      </c>
      <c r="O47" s="11">
        <v>42342</v>
      </c>
      <c r="P47" s="11">
        <v>42342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8</v>
      </c>
      <c r="M48" s="6">
        <v>2023</v>
      </c>
      <c r="N48" s="7">
        <v>0</v>
      </c>
      <c r="O48" s="11">
        <v>42342</v>
      </c>
      <c r="P48" s="11">
        <v>42342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3</v>
      </c>
      <c r="M49" s="6">
        <v>2018</v>
      </c>
      <c r="N49" s="7">
        <v>0</v>
      </c>
      <c r="O49" s="11">
        <v>42342</v>
      </c>
      <c r="P49" s="11">
        <v>42342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6</v>
      </c>
      <c r="M50" s="6">
        <v>2021</v>
      </c>
      <c r="N50" s="7">
        <v>0</v>
      </c>
      <c r="O50" s="11">
        <v>42342</v>
      </c>
      <c r="P50" s="11">
        <v>42342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5</v>
      </c>
      <c r="M51" s="6">
        <v>2020</v>
      </c>
      <c r="N51" s="7">
        <v>0</v>
      </c>
      <c r="O51" s="11">
        <v>42342</v>
      </c>
      <c r="P51" s="11">
        <v>42342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720</v>
      </c>
      <c r="H52" s="10" t="s">
        <v>93</v>
      </c>
      <c r="I52" s="10"/>
      <c r="J52" s="10" t="s">
        <v>94</v>
      </c>
      <c r="K52" s="10" t="b">
        <v>0</v>
      </c>
      <c r="L52" s="10">
        <v>9</v>
      </c>
      <c r="M52" s="6">
        <v>2024</v>
      </c>
      <c r="N52" s="7">
        <v>0</v>
      </c>
      <c r="O52" s="11">
        <v>42342</v>
      </c>
      <c r="P52" s="11">
        <v>42342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5</v>
      </c>
      <c r="M53" s="6">
        <v>2020</v>
      </c>
      <c r="N53" s="7">
        <v>0</v>
      </c>
      <c r="O53" s="11">
        <v>42342</v>
      </c>
      <c r="P53" s="11">
        <v>42342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0</v>
      </c>
      <c r="M54" s="6">
        <v>2015</v>
      </c>
      <c r="N54" s="7">
        <v>0</v>
      </c>
      <c r="O54" s="11">
        <v>42342</v>
      </c>
      <c r="P54" s="11">
        <v>42342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10</v>
      </c>
      <c r="M55" s="6">
        <v>2025</v>
      </c>
      <c r="N55" s="7">
        <v>0</v>
      </c>
      <c r="O55" s="11">
        <v>42342</v>
      </c>
      <c r="P55" s="11">
        <v>42342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2</v>
      </c>
      <c r="M56" s="6">
        <v>2017</v>
      </c>
      <c r="N56" s="7">
        <v>0</v>
      </c>
      <c r="O56" s="11">
        <v>42342</v>
      </c>
      <c r="P56" s="11">
        <v>42342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4</v>
      </c>
      <c r="M57" s="6">
        <v>2019</v>
      </c>
      <c r="N57" s="7">
        <v>0</v>
      </c>
      <c r="O57" s="11">
        <v>42342</v>
      </c>
      <c r="P57" s="11">
        <v>42342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11</v>
      </c>
      <c r="M58" s="6">
        <v>2026</v>
      </c>
      <c r="N58" s="7">
        <v>0</v>
      </c>
      <c r="O58" s="11">
        <v>42342</v>
      </c>
      <c r="P58" s="11">
        <v>42342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7</v>
      </c>
      <c r="M59" s="6">
        <v>2022</v>
      </c>
      <c r="N59" s="7">
        <v>0</v>
      </c>
      <c r="O59" s="11">
        <v>42342</v>
      </c>
      <c r="P59" s="11">
        <v>42342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3</v>
      </c>
      <c r="M60" s="6">
        <v>2018</v>
      </c>
      <c r="N60" s="7">
        <v>0</v>
      </c>
      <c r="O60" s="11">
        <v>42342</v>
      </c>
      <c r="P60" s="11">
        <v>42342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6</v>
      </c>
      <c r="M61" s="6">
        <v>2021</v>
      </c>
      <c r="N61" s="7">
        <v>0</v>
      </c>
      <c r="O61" s="11">
        <v>42342</v>
      </c>
      <c r="P61" s="11">
        <v>42342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8</v>
      </c>
      <c r="M62" s="6">
        <v>2023</v>
      </c>
      <c r="N62" s="7">
        <v>0</v>
      </c>
      <c r="O62" s="11">
        <v>42342</v>
      </c>
      <c r="P62" s="11">
        <v>42342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1</v>
      </c>
      <c r="M63" s="6">
        <v>2016</v>
      </c>
      <c r="N63" s="7">
        <v>0</v>
      </c>
      <c r="O63" s="11">
        <v>42342</v>
      </c>
      <c r="P63" s="11">
        <v>42342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280</v>
      </c>
      <c r="H64" s="10">
        <v>4.4</v>
      </c>
      <c r="I64" s="10"/>
      <c r="J64" s="10" t="s">
        <v>61</v>
      </c>
      <c r="K64" s="10" t="b">
        <v>0</v>
      </c>
      <c r="L64" s="10">
        <v>9</v>
      </c>
      <c r="M64" s="6">
        <v>2024</v>
      </c>
      <c r="N64" s="7">
        <v>0</v>
      </c>
      <c r="O64" s="11">
        <v>42342</v>
      </c>
      <c r="P64" s="11">
        <v>42342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10</v>
      </c>
      <c r="M65" s="6">
        <v>2025</v>
      </c>
      <c r="N65" s="7">
        <v>582</v>
      </c>
      <c r="O65" s="11">
        <v>42342</v>
      </c>
      <c r="P65" s="11">
        <v>42342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329</v>
      </c>
      <c r="J66" s="10" t="s">
        <v>234</v>
      </c>
      <c r="K66" s="10" t="b">
        <v>0</v>
      </c>
      <c r="L66" s="10">
        <v>7</v>
      </c>
      <c r="M66" s="6">
        <v>2022</v>
      </c>
      <c r="N66" s="7">
        <v>371</v>
      </c>
      <c r="O66" s="11">
        <v>42342</v>
      </c>
      <c r="P66" s="11">
        <v>42342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329</v>
      </c>
      <c r="J67" s="10" t="s">
        <v>234</v>
      </c>
      <c r="K67" s="10" t="b">
        <v>0</v>
      </c>
      <c r="L67" s="10">
        <v>5</v>
      </c>
      <c r="M67" s="6">
        <v>2020</v>
      </c>
      <c r="N67" s="7">
        <v>165</v>
      </c>
      <c r="O67" s="11">
        <v>42342</v>
      </c>
      <c r="P67" s="11">
        <v>42342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11</v>
      </c>
      <c r="M68" s="6">
        <v>2026</v>
      </c>
      <c r="N68" s="7">
        <v>588</v>
      </c>
      <c r="O68" s="11">
        <v>42342</v>
      </c>
      <c r="P68" s="11">
        <v>42342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6</v>
      </c>
      <c r="M69" s="6">
        <v>2021</v>
      </c>
      <c r="N69" s="7">
        <v>237</v>
      </c>
      <c r="O69" s="11">
        <v>42342</v>
      </c>
      <c r="P69" s="11">
        <v>42342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8</v>
      </c>
      <c r="M70" s="6">
        <v>2023</v>
      </c>
      <c r="N70" s="7">
        <v>556</v>
      </c>
      <c r="O70" s="11">
        <v>42342</v>
      </c>
      <c r="P70" s="11">
        <v>42342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329</v>
      </c>
      <c r="J71" s="10" t="s">
        <v>234</v>
      </c>
      <c r="K71" s="10" t="b">
        <v>0</v>
      </c>
      <c r="L71" s="10">
        <v>3</v>
      </c>
      <c r="M71" s="6">
        <v>2018</v>
      </c>
      <c r="N71" s="7">
        <v>85</v>
      </c>
      <c r="O71" s="11">
        <v>42342</v>
      </c>
      <c r="P71" s="11">
        <v>42342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329</v>
      </c>
      <c r="J72" s="10" t="s">
        <v>234</v>
      </c>
      <c r="K72" s="10" t="b">
        <v>0</v>
      </c>
      <c r="L72" s="10">
        <v>9</v>
      </c>
      <c r="M72" s="6">
        <v>2024</v>
      </c>
      <c r="N72" s="7">
        <v>565</v>
      </c>
      <c r="O72" s="11">
        <v>42342</v>
      </c>
      <c r="P72" s="11">
        <v>42342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329</v>
      </c>
      <c r="J73" s="10" t="s">
        <v>234</v>
      </c>
      <c r="K73" s="10" t="b">
        <v>0</v>
      </c>
      <c r="L73" s="10">
        <v>0</v>
      </c>
      <c r="M73" s="6">
        <v>2015</v>
      </c>
      <c r="N73" s="7">
        <v>99</v>
      </c>
      <c r="O73" s="11">
        <v>42342</v>
      </c>
      <c r="P73" s="11">
        <v>42342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329</v>
      </c>
      <c r="J74" s="10" t="s">
        <v>234</v>
      </c>
      <c r="K74" s="10" t="b">
        <v>0</v>
      </c>
      <c r="L74" s="10">
        <v>1</v>
      </c>
      <c r="M74" s="6">
        <v>2016</v>
      </c>
      <c r="N74" s="7">
        <v>139</v>
      </c>
      <c r="O74" s="11">
        <v>42342</v>
      </c>
      <c r="P74" s="11">
        <v>42342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329</v>
      </c>
      <c r="J75" s="10" t="s">
        <v>234</v>
      </c>
      <c r="K75" s="10" t="b">
        <v>0</v>
      </c>
      <c r="L75" s="10">
        <v>2</v>
      </c>
      <c r="M75" s="6">
        <v>2017</v>
      </c>
      <c r="N75" s="7">
        <v>4</v>
      </c>
      <c r="O75" s="11">
        <v>42342</v>
      </c>
      <c r="P75" s="11">
        <v>42342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530</v>
      </c>
      <c r="H76" s="10">
        <v>9.7</v>
      </c>
      <c r="I76" s="10" t="s">
        <v>329</v>
      </c>
      <c r="J76" s="10" t="s">
        <v>234</v>
      </c>
      <c r="K76" s="10" t="b">
        <v>0</v>
      </c>
      <c r="L76" s="10">
        <v>4</v>
      </c>
      <c r="M76" s="6">
        <v>2019</v>
      </c>
      <c r="N76" s="7">
        <v>168</v>
      </c>
      <c r="O76" s="11">
        <v>42342</v>
      </c>
      <c r="P76" s="11">
        <v>42342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1</v>
      </c>
      <c r="M77" s="6">
        <v>2016</v>
      </c>
      <c r="N77" s="7">
        <v>0</v>
      </c>
      <c r="O77" s="11">
        <v>42342</v>
      </c>
      <c r="P77" s="11">
        <v>42342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2</v>
      </c>
      <c r="M78" s="6">
        <v>2017</v>
      </c>
      <c r="N78" s="7">
        <v>0</v>
      </c>
      <c r="O78" s="11">
        <v>42342</v>
      </c>
      <c r="P78" s="11">
        <v>42342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9</v>
      </c>
      <c r="M79" s="6">
        <v>2024</v>
      </c>
      <c r="N79" s="7">
        <v>0</v>
      </c>
      <c r="O79" s="11">
        <v>42342</v>
      </c>
      <c r="P79" s="11">
        <v>42342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4</v>
      </c>
      <c r="M80" s="6">
        <v>2019</v>
      </c>
      <c r="N80" s="7">
        <v>0</v>
      </c>
      <c r="O80" s="11">
        <v>42342</v>
      </c>
      <c r="P80" s="11">
        <v>42342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8</v>
      </c>
      <c r="M81" s="6">
        <v>2023</v>
      </c>
      <c r="N81" s="7">
        <v>0</v>
      </c>
      <c r="O81" s="11">
        <v>42342</v>
      </c>
      <c r="P81" s="11">
        <v>42342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7</v>
      </c>
      <c r="M82" s="6">
        <v>2022</v>
      </c>
      <c r="N82" s="7">
        <v>0</v>
      </c>
      <c r="O82" s="11">
        <v>42342</v>
      </c>
      <c r="P82" s="11">
        <v>42342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3</v>
      </c>
      <c r="M83" s="6">
        <v>2018</v>
      </c>
      <c r="N83" s="7">
        <v>0</v>
      </c>
      <c r="O83" s="11">
        <v>42342</v>
      </c>
      <c r="P83" s="11">
        <v>42342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10</v>
      </c>
      <c r="M84" s="6">
        <v>2025</v>
      </c>
      <c r="N84" s="7">
        <v>0</v>
      </c>
      <c r="O84" s="11">
        <v>42342</v>
      </c>
      <c r="P84" s="11">
        <v>42342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11</v>
      </c>
      <c r="M85" s="6">
        <v>2026</v>
      </c>
      <c r="N85" s="7">
        <v>0</v>
      </c>
      <c r="O85" s="11">
        <v>42342</v>
      </c>
      <c r="P85" s="11">
        <v>42342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6</v>
      </c>
      <c r="M86" s="6">
        <v>2021</v>
      </c>
      <c r="N86" s="7">
        <v>0</v>
      </c>
      <c r="O86" s="11">
        <v>42342</v>
      </c>
      <c r="P86" s="11">
        <v>42342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5</v>
      </c>
      <c r="M87" s="6">
        <v>2020</v>
      </c>
      <c r="N87" s="7">
        <v>0</v>
      </c>
      <c r="O87" s="11">
        <v>42342</v>
      </c>
      <c r="P87" s="11">
        <v>42342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320</v>
      </c>
      <c r="H88" s="10" t="s">
        <v>65</v>
      </c>
      <c r="I88" s="10" t="s">
        <v>213</v>
      </c>
      <c r="J88" s="10" t="s">
        <v>214</v>
      </c>
      <c r="K88" s="10" t="b">
        <v>1</v>
      </c>
      <c r="L88" s="10">
        <v>0</v>
      </c>
      <c r="M88" s="6">
        <v>2015</v>
      </c>
      <c r="N88" s="7">
        <v>0</v>
      </c>
      <c r="O88" s="11">
        <v>42342</v>
      </c>
      <c r="P88" s="11">
        <v>42342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5</v>
      </c>
      <c r="M89" s="6">
        <v>2020</v>
      </c>
      <c r="N89" s="7">
        <v>15762016</v>
      </c>
      <c r="O89" s="11">
        <v>42342</v>
      </c>
      <c r="P89" s="11">
        <v>42342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3</v>
      </c>
      <c r="M90" s="6">
        <v>2018</v>
      </c>
      <c r="N90" s="7">
        <v>13284016</v>
      </c>
      <c r="O90" s="11">
        <v>42342</v>
      </c>
      <c r="P90" s="11">
        <v>42342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4</v>
      </c>
      <c r="M91" s="6">
        <v>2019</v>
      </c>
      <c r="N91" s="7">
        <v>13284016</v>
      </c>
      <c r="O91" s="11">
        <v>42342</v>
      </c>
      <c r="P91" s="11">
        <v>42342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11</v>
      </c>
      <c r="M92" s="6">
        <v>2026</v>
      </c>
      <c r="N92" s="7">
        <v>222900</v>
      </c>
      <c r="O92" s="11">
        <v>42342</v>
      </c>
      <c r="P92" s="11">
        <v>42342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0</v>
      </c>
      <c r="M93" s="6">
        <v>2015</v>
      </c>
      <c r="N93" s="7">
        <v>17428554.72</v>
      </c>
      <c r="O93" s="11">
        <v>42342</v>
      </c>
      <c r="P93" s="11">
        <v>42342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2</v>
      </c>
      <c r="M94" s="6">
        <v>2017</v>
      </c>
      <c r="N94" s="7">
        <v>15506596</v>
      </c>
      <c r="O94" s="11">
        <v>42342</v>
      </c>
      <c r="P94" s="11">
        <v>42342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10</v>
      </c>
      <c r="M95" s="6">
        <v>2025</v>
      </c>
      <c r="N95" s="7">
        <v>1661200</v>
      </c>
      <c r="O95" s="11">
        <v>42342</v>
      </c>
      <c r="P95" s="11">
        <v>42342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6</v>
      </c>
      <c r="M96" s="6">
        <v>2021</v>
      </c>
      <c r="N96" s="7">
        <v>14322016</v>
      </c>
      <c r="O96" s="11">
        <v>42342</v>
      </c>
      <c r="P96" s="11">
        <v>42342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8</v>
      </c>
      <c r="M97" s="6">
        <v>2023</v>
      </c>
      <c r="N97" s="7">
        <v>1917281.74</v>
      </c>
      <c r="O97" s="11">
        <v>42342</v>
      </c>
      <c r="P97" s="11">
        <v>42342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7</v>
      </c>
      <c r="M98" s="6">
        <v>2022</v>
      </c>
      <c r="N98" s="7">
        <v>9138016</v>
      </c>
      <c r="O98" s="11">
        <v>42342</v>
      </c>
      <c r="P98" s="11">
        <v>42342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1</v>
      </c>
      <c r="M99" s="6">
        <v>2016</v>
      </c>
      <c r="N99" s="7">
        <v>15506596</v>
      </c>
      <c r="O99" s="11">
        <v>42342</v>
      </c>
      <c r="P99" s="11">
        <v>42342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880</v>
      </c>
      <c r="H100" s="10">
        <v>14.1</v>
      </c>
      <c r="I100" s="10"/>
      <c r="J100" s="10" t="s">
        <v>114</v>
      </c>
      <c r="K100" s="10" t="b">
        <v>1</v>
      </c>
      <c r="L100" s="10">
        <v>9</v>
      </c>
      <c r="M100" s="6">
        <v>2024</v>
      </c>
      <c r="N100" s="7">
        <v>1776200</v>
      </c>
      <c r="O100" s="11">
        <v>42342</v>
      </c>
      <c r="P100" s="11">
        <v>42342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11</v>
      </c>
      <c r="M101" s="6">
        <v>2026</v>
      </c>
      <c r="N101" s="7">
        <v>0</v>
      </c>
      <c r="O101" s="11">
        <v>42342</v>
      </c>
      <c r="P101" s="11">
        <v>42342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2</v>
      </c>
      <c r="M102" s="6">
        <v>2017</v>
      </c>
      <c r="N102" s="7">
        <v>4383650</v>
      </c>
      <c r="O102" s="11">
        <v>42342</v>
      </c>
      <c r="P102" s="11">
        <v>42342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7</v>
      </c>
      <c r="M103" s="6">
        <v>2022</v>
      </c>
      <c r="N103" s="7">
        <v>0</v>
      </c>
      <c r="O103" s="11">
        <v>42342</v>
      </c>
      <c r="P103" s="11">
        <v>42342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0</v>
      </c>
      <c r="M104" s="6">
        <v>2015</v>
      </c>
      <c r="N104" s="7">
        <v>4230000</v>
      </c>
      <c r="O104" s="11">
        <v>42342</v>
      </c>
      <c r="P104" s="11">
        <v>42342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6</v>
      </c>
      <c r="M105" s="6">
        <v>2021</v>
      </c>
      <c r="N105" s="7">
        <v>0</v>
      </c>
      <c r="O105" s="11">
        <v>42342</v>
      </c>
      <c r="P105" s="11">
        <v>42342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8</v>
      </c>
      <c r="M106" s="6">
        <v>2023</v>
      </c>
      <c r="N106" s="7">
        <v>0</v>
      </c>
      <c r="O106" s="11">
        <v>42342</v>
      </c>
      <c r="P106" s="11">
        <v>42342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3</v>
      </c>
      <c r="M107" s="6">
        <v>2018</v>
      </c>
      <c r="N107" s="7">
        <v>4462556</v>
      </c>
      <c r="O107" s="11">
        <v>42342</v>
      </c>
      <c r="P107" s="11">
        <v>42342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9</v>
      </c>
      <c r="M108" s="6">
        <v>2024</v>
      </c>
      <c r="N108" s="7">
        <v>0</v>
      </c>
      <c r="O108" s="11">
        <v>42342</v>
      </c>
      <c r="P108" s="11">
        <v>42342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4</v>
      </c>
      <c r="M109" s="6">
        <v>2019</v>
      </c>
      <c r="N109" s="7">
        <v>0</v>
      </c>
      <c r="O109" s="11">
        <v>42342</v>
      </c>
      <c r="P109" s="11">
        <v>42342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5</v>
      </c>
      <c r="M110" s="6">
        <v>2020</v>
      </c>
      <c r="N110" s="7">
        <v>0</v>
      </c>
      <c r="O110" s="11">
        <v>42342</v>
      </c>
      <c r="P110" s="11">
        <v>42342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1</v>
      </c>
      <c r="M111" s="6">
        <v>2016</v>
      </c>
      <c r="N111" s="7">
        <v>4306140</v>
      </c>
      <c r="O111" s="11">
        <v>42342</v>
      </c>
      <c r="P111" s="11">
        <v>42342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40</v>
      </c>
      <c r="H112" s="10" t="s">
        <v>30</v>
      </c>
      <c r="I112" s="10"/>
      <c r="J112" s="10" t="s">
        <v>31</v>
      </c>
      <c r="K112" s="10" t="b">
        <v>1</v>
      </c>
      <c r="L112" s="10">
        <v>10</v>
      </c>
      <c r="M112" s="6">
        <v>2025</v>
      </c>
      <c r="N112" s="7">
        <v>0</v>
      </c>
      <c r="O112" s="11">
        <v>42342</v>
      </c>
      <c r="P112" s="11">
        <v>42342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11</v>
      </c>
      <c r="M113" s="6">
        <v>2026</v>
      </c>
      <c r="N113" s="7">
        <v>0</v>
      </c>
      <c r="O113" s="11">
        <v>42342</v>
      </c>
      <c r="P113" s="11">
        <v>42342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766</v>
      </c>
      <c r="H114" s="10" t="s">
        <v>244</v>
      </c>
      <c r="I114" s="10"/>
      <c r="J114" s="10" t="s">
        <v>241</v>
      </c>
      <c r="K114" s="10" t="b">
        <v>1</v>
      </c>
      <c r="L114" s="10">
        <v>0</v>
      </c>
      <c r="M114" s="6">
        <v>2015</v>
      </c>
      <c r="N114" s="7">
        <v>1044133.11</v>
      </c>
      <c r="O114" s="11">
        <v>42342</v>
      </c>
      <c r="P114" s="11">
        <v>42342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5</v>
      </c>
      <c r="M115" s="6">
        <v>2020</v>
      </c>
      <c r="N115" s="7">
        <v>0</v>
      </c>
      <c r="O115" s="11">
        <v>42342</v>
      </c>
      <c r="P115" s="11">
        <v>42342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10</v>
      </c>
      <c r="M116" s="6">
        <v>2025</v>
      </c>
      <c r="N116" s="7">
        <v>0</v>
      </c>
      <c r="O116" s="11">
        <v>42342</v>
      </c>
      <c r="P116" s="11">
        <v>42342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3</v>
      </c>
      <c r="M117" s="6">
        <v>2018</v>
      </c>
      <c r="N117" s="7">
        <v>0</v>
      </c>
      <c r="O117" s="11">
        <v>42342</v>
      </c>
      <c r="P117" s="11">
        <v>42342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2</v>
      </c>
      <c r="M118" s="6">
        <v>2017</v>
      </c>
      <c r="N118" s="7">
        <v>0</v>
      </c>
      <c r="O118" s="11">
        <v>42342</v>
      </c>
      <c r="P118" s="11">
        <v>42342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8</v>
      </c>
      <c r="M119" s="6">
        <v>2023</v>
      </c>
      <c r="N119" s="7">
        <v>0</v>
      </c>
      <c r="O119" s="11">
        <v>42342</v>
      </c>
      <c r="P119" s="11">
        <v>42342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7</v>
      </c>
      <c r="M120" s="6">
        <v>2022</v>
      </c>
      <c r="N120" s="7">
        <v>0</v>
      </c>
      <c r="O120" s="11">
        <v>42342</v>
      </c>
      <c r="P120" s="11">
        <v>42342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9</v>
      </c>
      <c r="M121" s="6">
        <v>2024</v>
      </c>
      <c r="N121" s="7">
        <v>0</v>
      </c>
      <c r="O121" s="11">
        <v>42342</v>
      </c>
      <c r="P121" s="11">
        <v>42342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4</v>
      </c>
      <c r="M122" s="6">
        <v>2019</v>
      </c>
      <c r="N122" s="7">
        <v>0</v>
      </c>
      <c r="O122" s="11">
        <v>42342</v>
      </c>
      <c r="P122" s="11">
        <v>42342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6</v>
      </c>
      <c r="M123" s="6">
        <v>2021</v>
      </c>
      <c r="N123" s="7">
        <v>0</v>
      </c>
      <c r="O123" s="11">
        <v>42342</v>
      </c>
      <c r="P123" s="11">
        <v>42342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7</v>
      </c>
      <c r="M124" s="6">
        <v>2022</v>
      </c>
      <c r="N124" s="7">
        <v>0</v>
      </c>
      <c r="O124" s="11">
        <v>42342</v>
      </c>
      <c r="P124" s="11">
        <v>42342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769</v>
      </c>
      <c r="H125" s="10">
        <v>12.8</v>
      </c>
      <c r="I125" s="10"/>
      <c r="J125" s="10" t="s">
        <v>249</v>
      </c>
      <c r="K125" s="10" t="b">
        <v>1</v>
      </c>
      <c r="L125" s="10">
        <v>11</v>
      </c>
      <c r="M125" s="6">
        <v>2026</v>
      </c>
      <c r="N125" s="7">
        <v>0</v>
      </c>
      <c r="O125" s="11">
        <v>42342</v>
      </c>
      <c r="P125" s="11">
        <v>42342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1</v>
      </c>
      <c r="M126" s="6">
        <v>2016</v>
      </c>
      <c r="N126" s="7">
        <v>0</v>
      </c>
      <c r="O126" s="11">
        <v>42342</v>
      </c>
      <c r="P126" s="11">
        <v>42342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6</v>
      </c>
      <c r="M127" s="6">
        <v>2021</v>
      </c>
      <c r="N127" s="7">
        <v>0</v>
      </c>
      <c r="O127" s="11">
        <v>42342</v>
      </c>
      <c r="P127" s="11">
        <v>42342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5</v>
      </c>
      <c r="M128" s="6">
        <v>2020</v>
      </c>
      <c r="N128" s="7">
        <v>0</v>
      </c>
      <c r="O128" s="11">
        <v>42342</v>
      </c>
      <c r="P128" s="11">
        <v>42342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0</v>
      </c>
      <c r="M129" s="6">
        <v>2015</v>
      </c>
      <c r="N129" s="7">
        <v>0</v>
      </c>
      <c r="O129" s="11">
        <v>42342</v>
      </c>
      <c r="P129" s="11">
        <v>42342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9</v>
      </c>
      <c r="M130" s="6">
        <v>2024</v>
      </c>
      <c r="N130" s="7">
        <v>0</v>
      </c>
      <c r="O130" s="11">
        <v>42342</v>
      </c>
      <c r="P130" s="11">
        <v>42342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4</v>
      </c>
      <c r="M131" s="6">
        <v>2019</v>
      </c>
      <c r="N131" s="7">
        <v>0</v>
      </c>
      <c r="O131" s="11">
        <v>42342</v>
      </c>
      <c r="P131" s="11">
        <v>42342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10</v>
      </c>
      <c r="M132" s="6">
        <v>2025</v>
      </c>
      <c r="N132" s="7">
        <v>0</v>
      </c>
      <c r="O132" s="11">
        <v>42342</v>
      </c>
      <c r="P132" s="11">
        <v>42342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3</v>
      </c>
      <c r="M133" s="6">
        <v>2018</v>
      </c>
      <c r="N133" s="7">
        <v>0</v>
      </c>
      <c r="O133" s="11">
        <v>42342</v>
      </c>
      <c r="P133" s="11">
        <v>42342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8</v>
      </c>
      <c r="M134" s="6">
        <v>2023</v>
      </c>
      <c r="N134" s="7">
        <v>0</v>
      </c>
      <c r="O134" s="11">
        <v>42342</v>
      </c>
      <c r="P134" s="11">
        <v>42342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920</v>
      </c>
      <c r="H135" s="10" t="s">
        <v>119</v>
      </c>
      <c r="I135" s="10"/>
      <c r="J135" s="10" t="s">
        <v>251</v>
      </c>
      <c r="K135" s="10" t="b">
        <v>1</v>
      </c>
      <c r="L135" s="10">
        <v>6</v>
      </c>
      <c r="M135" s="6">
        <v>2021</v>
      </c>
      <c r="N135" s="7">
        <v>0</v>
      </c>
      <c r="O135" s="11">
        <v>42342</v>
      </c>
      <c r="P135" s="11">
        <v>42342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769</v>
      </c>
      <c r="H136" s="10">
        <v>12.8</v>
      </c>
      <c r="I136" s="10"/>
      <c r="J136" s="10" t="s">
        <v>249</v>
      </c>
      <c r="K136" s="10" t="b">
        <v>1</v>
      </c>
      <c r="L136" s="10">
        <v>2</v>
      </c>
      <c r="M136" s="6">
        <v>2017</v>
      </c>
      <c r="N136" s="7">
        <v>0</v>
      </c>
      <c r="O136" s="11">
        <v>42342</v>
      </c>
      <c r="P136" s="11">
        <v>42342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6</v>
      </c>
      <c r="M137" s="6">
        <v>2021</v>
      </c>
      <c r="N137" s="7">
        <v>0</v>
      </c>
      <c r="O137" s="11">
        <v>42342</v>
      </c>
      <c r="P137" s="11">
        <v>42342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8</v>
      </c>
      <c r="M138" s="6">
        <v>2023</v>
      </c>
      <c r="N138" s="7">
        <v>0</v>
      </c>
      <c r="O138" s="11">
        <v>42342</v>
      </c>
      <c r="P138" s="11">
        <v>42342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4</v>
      </c>
      <c r="M139" s="6">
        <v>2019</v>
      </c>
      <c r="N139" s="7">
        <v>0</v>
      </c>
      <c r="O139" s="11">
        <v>42342</v>
      </c>
      <c r="P139" s="11">
        <v>42342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11</v>
      </c>
      <c r="M140" s="6">
        <v>2026</v>
      </c>
      <c r="N140" s="7">
        <v>0</v>
      </c>
      <c r="O140" s="11">
        <v>42342</v>
      </c>
      <c r="P140" s="11">
        <v>42342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1</v>
      </c>
      <c r="M141" s="6">
        <v>2016</v>
      </c>
      <c r="N141" s="7">
        <v>0</v>
      </c>
      <c r="O141" s="11">
        <v>42342</v>
      </c>
      <c r="P141" s="11">
        <v>42342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7</v>
      </c>
      <c r="M142" s="6">
        <v>2022</v>
      </c>
      <c r="N142" s="7">
        <v>0</v>
      </c>
      <c r="O142" s="11">
        <v>42342</v>
      </c>
      <c r="P142" s="11">
        <v>42342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9</v>
      </c>
      <c r="M143" s="6">
        <v>2024</v>
      </c>
      <c r="N143" s="7">
        <v>0</v>
      </c>
      <c r="O143" s="11">
        <v>42342</v>
      </c>
      <c r="P143" s="11">
        <v>42342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3</v>
      </c>
      <c r="M144" s="6">
        <v>2018</v>
      </c>
      <c r="N144" s="7">
        <v>0</v>
      </c>
      <c r="O144" s="11">
        <v>42342</v>
      </c>
      <c r="P144" s="11">
        <v>42342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2</v>
      </c>
      <c r="M145" s="6">
        <v>2017</v>
      </c>
      <c r="N145" s="7">
        <v>0</v>
      </c>
      <c r="O145" s="11">
        <v>42342</v>
      </c>
      <c r="P145" s="11">
        <v>42342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5</v>
      </c>
      <c r="M146" s="6">
        <v>2020</v>
      </c>
      <c r="N146" s="7">
        <v>0</v>
      </c>
      <c r="O146" s="11">
        <v>42342</v>
      </c>
      <c r="P146" s="11">
        <v>42342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0</v>
      </c>
      <c r="M147" s="6">
        <v>2015</v>
      </c>
      <c r="N147" s="7">
        <v>0</v>
      </c>
      <c r="O147" s="11">
        <v>42342</v>
      </c>
      <c r="P147" s="11">
        <v>42342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150</v>
      </c>
      <c r="H148" s="10" t="s">
        <v>48</v>
      </c>
      <c r="I148" s="10"/>
      <c r="J148" s="10" t="s">
        <v>202</v>
      </c>
      <c r="K148" s="10" t="b">
        <v>1</v>
      </c>
      <c r="L148" s="10">
        <v>10</v>
      </c>
      <c r="M148" s="6">
        <v>2025</v>
      </c>
      <c r="N148" s="7">
        <v>0</v>
      </c>
      <c r="O148" s="11">
        <v>42342</v>
      </c>
      <c r="P148" s="11">
        <v>42342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0</v>
      </c>
      <c r="M149" s="6">
        <v>2015</v>
      </c>
      <c r="N149" s="7">
        <v>0</v>
      </c>
      <c r="O149" s="11">
        <v>42342</v>
      </c>
      <c r="P149" s="11">
        <v>42342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7</v>
      </c>
      <c r="M150" s="6">
        <v>2022</v>
      </c>
      <c r="N150" s="7">
        <v>0</v>
      </c>
      <c r="O150" s="11">
        <v>42342</v>
      </c>
      <c r="P150" s="11">
        <v>42342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9</v>
      </c>
      <c r="M151" s="6">
        <v>2024</v>
      </c>
      <c r="N151" s="7">
        <v>0</v>
      </c>
      <c r="O151" s="11">
        <v>42342</v>
      </c>
      <c r="P151" s="11">
        <v>42342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8</v>
      </c>
      <c r="M152" s="6">
        <v>2023</v>
      </c>
      <c r="N152" s="7">
        <v>0</v>
      </c>
      <c r="O152" s="11">
        <v>42342</v>
      </c>
      <c r="P152" s="11">
        <v>42342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10</v>
      </c>
      <c r="M153" s="6">
        <v>2025</v>
      </c>
      <c r="N153" s="7">
        <v>0</v>
      </c>
      <c r="O153" s="11">
        <v>42342</v>
      </c>
      <c r="P153" s="11">
        <v>42342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11</v>
      </c>
      <c r="M154" s="6">
        <v>2026</v>
      </c>
      <c r="N154" s="7">
        <v>0</v>
      </c>
      <c r="O154" s="11">
        <v>42342</v>
      </c>
      <c r="P154" s="11">
        <v>42342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2</v>
      </c>
      <c r="M155" s="6">
        <v>2017</v>
      </c>
      <c r="N155" s="7">
        <v>0</v>
      </c>
      <c r="O155" s="11">
        <v>42342</v>
      </c>
      <c r="P155" s="11">
        <v>42342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3</v>
      </c>
      <c r="M156" s="6">
        <v>2018</v>
      </c>
      <c r="N156" s="7">
        <v>0</v>
      </c>
      <c r="O156" s="11">
        <v>42342</v>
      </c>
      <c r="P156" s="11">
        <v>42342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1</v>
      </c>
      <c r="M157" s="6">
        <v>2016</v>
      </c>
      <c r="N157" s="7">
        <v>0</v>
      </c>
      <c r="O157" s="11">
        <v>42342</v>
      </c>
      <c r="P157" s="11">
        <v>42342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5</v>
      </c>
      <c r="M158" s="6">
        <v>2020</v>
      </c>
      <c r="N158" s="7">
        <v>0</v>
      </c>
      <c r="O158" s="11">
        <v>42342</v>
      </c>
      <c r="P158" s="11">
        <v>42342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4</v>
      </c>
      <c r="M159" s="6">
        <v>2019</v>
      </c>
      <c r="N159" s="7">
        <v>0</v>
      </c>
      <c r="O159" s="11">
        <v>42342</v>
      </c>
      <c r="P159" s="11">
        <v>42342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2</v>
      </c>
      <c r="M160" s="6">
        <v>2017</v>
      </c>
      <c r="N160" s="7">
        <v>0</v>
      </c>
      <c r="O160" s="11">
        <v>42342</v>
      </c>
      <c r="P160" s="11">
        <v>42342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800</v>
      </c>
      <c r="H161" s="10">
        <v>13.1</v>
      </c>
      <c r="I161" s="10"/>
      <c r="J161" s="10" t="s">
        <v>106</v>
      </c>
      <c r="K161" s="10" t="b">
        <v>1</v>
      </c>
      <c r="L161" s="10">
        <v>8</v>
      </c>
      <c r="M161" s="6">
        <v>2023</v>
      </c>
      <c r="N161" s="7">
        <v>0</v>
      </c>
      <c r="O161" s="11">
        <v>42342</v>
      </c>
      <c r="P161" s="11">
        <v>42342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0</v>
      </c>
      <c r="M162" s="6">
        <v>2015</v>
      </c>
      <c r="N162" s="7">
        <v>0</v>
      </c>
      <c r="O162" s="11">
        <v>42342</v>
      </c>
      <c r="P162" s="11">
        <v>42342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6</v>
      </c>
      <c r="M163" s="6">
        <v>2021</v>
      </c>
      <c r="N163" s="7">
        <v>0</v>
      </c>
      <c r="O163" s="11">
        <v>42342</v>
      </c>
      <c r="P163" s="11">
        <v>42342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10</v>
      </c>
      <c r="M164" s="6">
        <v>2025</v>
      </c>
      <c r="N164" s="7">
        <v>0</v>
      </c>
      <c r="O164" s="11">
        <v>42342</v>
      </c>
      <c r="P164" s="11">
        <v>42342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11</v>
      </c>
      <c r="M165" s="6">
        <v>2026</v>
      </c>
      <c r="N165" s="7">
        <v>0</v>
      </c>
      <c r="O165" s="11">
        <v>42342</v>
      </c>
      <c r="P165" s="11">
        <v>42342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7</v>
      </c>
      <c r="M166" s="6">
        <v>2022</v>
      </c>
      <c r="N166" s="7">
        <v>0</v>
      </c>
      <c r="O166" s="11">
        <v>42342</v>
      </c>
      <c r="P166" s="11">
        <v>42342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3</v>
      </c>
      <c r="M167" s="6">
        <v>2018</v>
      </c>
      <c r="N167" s="7">
        <v>0</v>
      </c>
      <c r="O167" s="11">
        <v>42342</v>
      </c>
      <c r="P167" s="11">
        <v>42342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4</v>
      </c>
      <c r="M168" s="6">
        <v>2019</v>
      </c>
      <c r="N168" s="7">
        <v>0</v>
      </c>
      <c r="O168" s="11">
        <v>42342</v>
      </c>
      <c r="P168" s="11">
        <v>42342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9</v>
      </c>
      <c r="M169" s="6">
        <v>2024</v>
      </c>
      <c r="N169" s="7">
        <v>0</v>
      </c>
      <c r="O169" s="11">
        <v>42342</v>
      </c>
      <c r="P169" s="11">
        <v>42342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5</v>
      </c>
      <c r="M170" s="6">
        <v>2020</v>
      </c>
      <c r="N170" s="7">
        <v>0</v>
      </c>
      <c r="O170" s="11">
        <v>42342</v>
      </c>
      <c r="P170" s="11">
        <v>42342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1</v>
      </c>
      <c r="M171" s="6">
        <v>2016</v>
      </c>
      <c r="N171" s="7">
        <v>0</v>
      </c>
      <c r="O171" s="11">
        <v>42342</v>
      </c>
      <c r="P171" s="11">
        <v>42342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440</v>
      </c>
      <c r="H172" s="10">
        <v>9</v>
      </c>
      <c r="I172" s="10"/>
      <c r="J172" s="10" t="s">
        <v>136</v>
      </c>
      <c r="K172" s="10" t="b">
        <v>0</v>
      </c>
      <c r="L172" s="10">
        <v>0</v>
      </c>
      <c r="M172" s="6">
        <v>2015</v>
      </c>
      <c r="N172" s="7">
        <v>0</v>
      </c>
      <c r="O172" s="11">
        <v>42342</v>
      </c>
      <c r="P172" s="11">
        <v>42342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1</v>
      </c>
      <c r="M173" s="6">
        <v>2016</v>
      </c>
      <c r="N173" s="7">
        <v>0</v>
      </c>
      <c r="O173" s="11">
        <v>42342</v>
      </c>
      <c r="P173" s="11">
        <v>42342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2</v>
      </c>
      <c r="M174" s="6">
        <v>2017</v>
      </c>
      <c r="N174" s="7">
        <v>0</v>
      </c>
      <c r="O174" s="11">
        <v>42342</v>
      </c>
      <c r="P174" s="11">
        <v>42342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4</v>
      </c>
      <c r="M175" s="6">
        <v>2019</v>
      </c>
      <c r="N175" s="7">
        <v>0</v>
      </c>
      <c r="O175" s="11">
        <v>42342</v>
      </c>
      <c r="P175" s="11">
        <v>42342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6</v>
      </c>
      <c r="M176" s="6">
        <v>2021</v>
      </c>
      <c r="N176" s="7">
        <v>0</v>
      </c>
      <c r="O176" s="11">
        <v>42342</v>
      </c>
      <c r="P176" s="11">
        <v>42342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11</v>
      </c>
      <c r="M177" s="6">
        <v>2026</v>
      </c>
      <c r="N177" s="7">
        <v>0</v>
      </c>
      <c r="O177" s="11">
        <v>42342</v>
      </c>
      <c r="P177" s="11">
        <v>42342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7</v>
      </c>
      <c r="M178" s="6">
        <v>2022</v>
      </c>
      <c r="N178" s="7">
        <v>0</v>
      </c>
      <c r="O178" s="11">
        <v>42342</v>
      </c>
      <c r="P178" s="11">
        <v>42342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10</v>
      </c>
      <c r="M179" s="6">
        <v>2025</v>
      </c>
      <c r="N179" s="7">
        <v>0</v>
      </c>
      <c r="O179" s="11">
        <v>42342</v>
      </c>
      <c r="P179" s="11">
        <v>42342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9</v>
      </c>
      <c r="M180" s="6">
        <v>2024</v>
      </c>
      <c r="N180" s="7">
        <v>0</v>
      </c>
      <c r="O180" s="11">
        <v>42342</v>
      </c>
      <c r="P180" s="11">
        <v>42342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8</v>
      </c>
      <c r="M181" s="6">
        <v>2023</v>
      </c>
      <c r="N181" s="7">
        <v>0</v>
      </c>
      <c r="O181" s="11">
        <v>42342</v>
      </c>
      <c r="P181" s="11">
        <v>42342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3</v>
      </c>
      <c r="M182" s="6">
        <v>2018</v>
      </c>
      <c r="N182" s="7">
        <v>0</v>
      </c>
      <c r="O182" s="11">
        <v>42342</v>
      </c>
      <c r="P182" s="11">
        <v>42342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5</v>
      </c>
      <c r="M183" s="6">
        <v>2020</v>
      </c>
      <c r="N183" s="7">
        <v>0</v>
      </c>
      <c r="O183" s="11">
        <v>42342</v>
      </c>
      <c r="P183" s="11">
        <v>42342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490</v>
      </c>
      <c r="H184" s="10">
        <v>9.3</v>
      </c>
      <c r="I184" s="10"/>
      <c r="J184" s="10" t="s">
        <v>227</v>
      </c>
      <c r="K184" s="10" t="b">
        <v>1</v>
      </c>
      <c r="L184" s="10">
        <v>3</v>
      </c>
      <c r="M184" s="6">
        <v>2018</v>
      </c>
      <c r="N184" s="7">
        <v>0</v>
      </c>
      <c r="O184" s="11">
        <v>42342</v>
      </c>
      <c r="P184" s="11">
        <v>42342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5</v>
      </c>
      <c r="M185" s="6">
        <v>2020</v>
      </c>
      <c r="N185" s="7">
        <v>0</v>
      </c>
      <c r="O185" s="11">
        <v>42342</v>
      </c>
      <c r="P185" s="11">
        <v>42342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4</v>
      </c>
      <c r="M186" s="6">
        <v>2019</v>
      </c>
      <c r="N186" s="7">
        <v>0</v>
      </c>
      <c r="O186" s="11">
        <v>42342</v>
      </c>
      <c r="P186" s="11">
        <v>42342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11</v>
      </c>
      <c r="M187" s="6">
        <v>2026</v>
      </c>
      <c r="N187" s="7">
        <v>0</v>
      </c>
      <c r="O187" s="11">
        <v>42342</v>
      </c>
      <c r="P187" s="11">
        <v>42342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10</v>
      </c>
      <c r="M188" s="6">
        <v>2025</v>
      </c>
      <c r="N188" s="7">
        <v>0</v>
      </c>
      <c r="O188" s="11">
        <v>42342</v>
      </c>
      <c r="P188" s="11">
        <v>42342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8</v>
      </c>
      <c r="M189" s="6">
        <v>2023</v>
      </c>
      <c r="N189" s="7">
        <v>0</v>
      </c>
      <c r="O189" s="11">
        <v>42342</v>
      </c>
      <c r="P189" s="11">
        <v>42342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7</v>
      </c>
      <c r="M190" s="6">
        <v>2022</v>
      </c>
      <c r="N190" s="7">
        <v>0</v>
      </c>
      <c r="O190" s="11">
        <v>42342</v>
      </c>
      <c r="P190" s="11">
        <v>42342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6</v>
      </c>
      <c r="M191" s="6">
        <v>2021</v>
      </c>
      <c r="N191" s="7">
        <v>0</v>
      </c>
      <c r="O191" s="11">
        <v>42342</v>
      </c>
      <c r="P191" s="11">
        <v>42342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2</v>
      </c>
      <c r="M192" s="6">
        <v>2017</v>
      </c>
      <c r="N192" s="7">
        <v>0</v>
      </c>
      <c r="O192" s="11">
        <v>42342</v>
      </c>
      <c r="P192" s="11">
        <v>42342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1</v>
      </c>
      <c r="M193" s="6">
        <v>2016</v>
      </c>
      <c r="N193" s="7">
        <v>0</v>
      </c>
      <c r="O193" s="11">
        <v>42342</v>
      </c>
      <c r="P193" s="11">
        <v>42342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9</v>
      </c>
      <c r="M194" s="6">
        <v>2024</v>
      </c>
      <c r="N194" s="7">
        <v>0</v>
      </c>
      <c r="O194" s="11">
        <v>42342</v>
      </c>
      <c r="P194" s="11">
        <v>42342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0</v>
      </c>
      <c r="M195" s="6">
        <v>2015</v>
      </c>
      <c r="N195" s="7">
        <v>0</v>
      </c>
      <c r="O195" s="11">
        <v>42342</v>
      </c>
      <c r="P195" s="11">
        <v>42342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110</v>
      </c>
      <c r="H196" s="10" t="s">
        <v>43</v>
      </c>
      <c r="I196" s="10"/>
      <c r="J196" s="10" t="s">
        <v>44</v>
      </c>
      <c r="K196" s="10" t="b">
        <v>1</v>
      </c>
      <c r="L196" s="10">
        <v>3</v>
      </c>
      <c r="M196" s="6">
        <v>2018</v>
      </c>
      <c r="N196" s="7">
        <v>0</v>
      </c>
      <c r="O196" s="11">
        <v>42342</v>
      </c>
      <c r="P196" s="11">
        <v>42342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8</v>
      </c>
      <c r="M197" s="6">
        <v>2023</v>
      </c>
      <c r="N197" s="7">
        <v>0</v>
      </c>
      <c r="O197" s="11">
        <v>42342</v>
      </c>
      <c r="P197" s="11">
        <v>42342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2</v>
      </c>
      <c r="M198" s="6">
        <v>2017</v>
      </c>
      <c r="N198" s="7">
        <v>0</v>
      </c>
      <c r="O198" s="11">
        <v>42342</v>
      </c>
      <c r="P198" s="11">
        <v>42342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4</v>
      </c>
      <c r="M199" s="6">
        <v>2019</v>
      </c>
      <c r="N199" s="7">
        <v>0</v>
      </c>
      <c r="O199" s="11">
        <v>42342</v>
      </c>
      <c r="P199" s="11">
        <v>42342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6</v>
      </c>
      <c r="M200" s="6">
        <v>2021</v>
      </c>
      <c r="N200" s="7">
        <v>0</v>
      </c>
      <c r="O200" s="11">
        <v>42342</v>
      </c>
      <c r="P200" s="11">
        <v>42342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9</v>
      </c>
      <c r="M201" s="6">
        <v>2024</v>
      </c>
      <c r="N201" s="7">
        <v>0</v>
      </c>
      <c r="O201" s="11">
        <v>42342</v>
      </c>
      <c r="P201" s="11">
        <v>42342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7</v>
      </c>
      <c r="M202" s="6">
        <v>2022</v>
      </c>
      <c r="N202" s="7">
        <v>0</v>
      </c>
      <c r="O202" s="11">
        <v>42342</v>
      </c>
      <c r="P202" s="11">
        <v>42342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11</v>
      </c>
      <c r="M203" s="6">
        <v>2026</v>
      </c>
      <c r="N203" s="7">
        <v>0</v>
      </c>
      <c r="O203" s="11">
        <v>42342</v>
      </c>
      <c r="P203" s="11">
        <v>42342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10</v>
      </c>
      <c r="M204" s="6">
        <v>2025</v>
      </c>
      <c r="N204" s="7">
        <v>0</v>
      </c>
      <c r="O204" s="11">
        <v>42342</v>
      </c>
      <c r="P204" s="11">
        <v>42342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1</v>
      </c>
      <c r="M205" s="6">
        <v>2016</v>
      </c>
      <c r="N205" s="7">
        <v>0</v>
      </c>
      <c r="O205" s="11">
        <v>42342</v>
      </c>
      <c r="P205" s="11">
        <v>42342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5</v>
      </c>
      <c r="M206" s="6">
        <v>2020</v>
      </c>
      <c r="N206" s="7">
        <v>0</v>
      </c>
      <c r="O206" s="11">
        <v>42342</v>
      </c>
      <c r="P206" s="11">
        <v>42342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0</v>
      </c>
      <c r="M207" s="6">
        <v>2015</v>
      </c>
      <c r="N207" s="7">
        <v>12961714.16</v>
      </c>
      <c r="O207" s="11">
        <v>42342</v>
      </c>
      <c r="P207" s="11">
        <v>42342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11</v>
      </c>
      <c r="M208" s="6">
        <v>2026</v>
      </c>
      <c r="N208" s="7">
        <v>0</v>
      </c>
      <c r="O208" s="11">
        <v>42342</v>
      </c>
      <c r="P208" s="11">
        <v>42342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9</v>
      </c>
      <c r="M209" s="6">
        <v>2024</v>
      </c>
      <c r="N209" s="7">
        <v>0</v>
      </c>
      <c r="O209" s="11">
        <v>42342</v>
      </c>
      <c r="P209" s="11">
        <v>42342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8</v>
      </c>
      <c r="M210" s="6">
        <v>2023</v>
      </c>
      <c r="N210" s="7">
        <v>0</v>
      </c>
      <c r="O210" s="11">
        <v>42342</v>
      </c>
      <c r="P210" s="11">
        <v>42342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0</v>
      </c>
      <c r="M211" s="6">
        <v>2015</v>
      </c>
      <c r="N211" s="7">
        <v>0</v>
      </c>
      <c r="O211" s="11">
        <v>42342</v>
      </c>
      <c r="P211" s="11">
        <v>42342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4</v>
      </c>
      <c r="M212" s="6">
        <v>2019</v>
      </c>
      <c r="N212" s="7">
        <v>0</v>
      </c>
      <c r="O212" s="11">
        <v>42342</v>
      </c>
      <c r="P212" s="11">
        <v>42342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1</v>
      </c>
      <c r="M213" s="6">
        <v>2016</v>
      </c>
      <c r="N213" s="7">
        <v>0</v>
      </c>
      <c r="O213" s="11">
        <v>42342</v>
      </c>
      <c r="P213" s="11">
        <v>42342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3</v>
      </c>
      <c r="M214" s="6">
        <v>2018</v>
      </c>
      <c r="N214" s="7">
        <v>0</v>
      </c>
      <c r="O214" s="11">
        <v>42342</v>
      </c>
      <c r="P214" s="11">
        <v>42342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7</v>
      </c>
      <c r="M215" s="6">
        <v>2022</v>
      </c>
      <c r="N215" s="7">
        <v>0</v>
      </c>
      <c r="O215" s="11">
        <v>42342</v>
      </c>
      <c r="P215" s="11">
        <v>42342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5</v>
      </c>
      <c r="M216" s="6">
        <v>2020</v>
      </c>
      <c r="N216" s="7">
        <v>0</v>
      </c>
      <c r="O216" s="11">
        <v>42342</v>
      </c>
      <c r="P216" s="11">
        <v>42342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2</v>
      </c>
      <c r="M217" s="6">
        <v>2017</v>
      </c>
      <c r="N217" s="7">
        <v>0</v>
      </c>
      <c r="O217" s="11">
        <v>42342</v>
      </c>
      <c r="P217" s="11">
        <v>42342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6</v>
      </c>
      <c r="M218" s="6">
        <v>2021</v>
      </c>
      <c r="N218" s="7">
        <v>0</v>
      </c>
      <c r="O218" s="11">
        <v>42342</v>
      </c>
      <c r="P218" s="11">
        <v>42342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10</v>
      </c>
      <c r="M219" s="6">
        <v>2025</v>
      </c>
      <c r="N219" s="7">
        <v>0</v>
      </c>
      <c r="O219" s="11">
        <v>42342</v>
      </c>
      <c r="P219" s="11">
        <v>42342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11</v>
      </c>
      <c r="M220" s="6">
        <v>2026</v>
      </c>
      <c r="N220" s="7">
        <v>0</v>
      </c>
      <c r="O220" s="11">
        <v>42342</v>
      </c>
      <c r="P220" s="11">
        <v>42342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5</v>
      </c>
      <c r="M221" s="6">
        <v>2020</v>
      </c>
      <c r="N221" s="7">
        <v>0</v>
      </c>
      <c r="O221" s="11">
        <v>42342</v>
      </c>
      <c r="P221" s="11">
        <v>42342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8</v>
      </c>
      <c r="M222" s="6">
        <v>2023</v>
      </c>
      <c r="N222" s="7">
        <v>0</v>
      </c>
      <c r="O222" s="11">
        <v>42342</v>
      </c>
      <c r="P222" s="11">
        <v>42342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10</v>
      </c>
      <c r="M223" s="6">
        <v>2025</v>
      </c>
      <c r="N223" s="7">
        <v>0</v>
      </c>
      <c r="O223" s="11">
        <v>42342</v>
      </c>
      <c r="P223" s="11">
        <v>42342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0</v>
      </c>
      <c r="M224" s="6">
        <v>2015</v>
      </c>
      <c r="N224" s="7">
        <v>0</v>
      </c>
      <c r="O224" s="11">
        <v>42342</v>
      </c>
      <c r="P224" s="11">
        <v>42342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6</v>
      </c>
      <c r="M225" s="6">
        <v>2021</v>
      </c>
      <c r="N225" s="7">
        <v>0</v>
      </c>
      <c r="O225" s="11">
        <v>42342</v>
      </c>
      <c r="P225" s="11">
        <v>42342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7</v>
      </c>
      <c r="M226" s="6">
        <v>2022</v>
      </c>
      <c r="N226" s="7">
        <v>0</v>
      </c>
      <c r="O226" s="11">
        <v>42342</v>
      </c>
      <c r="P226" s="11">
        <v>42342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4</v>
      </c>
      <c r="M227" s="6">
        <v>2019</v>
      </c>
      <c r="N227" s="7">
        <v>0</v>
      </c>
      <c r="O227" s="11">
        <v>42342</v>
      </c>
      <c r="P227" s="11">
        <v>42342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9</v>
      </c>
      <c r="M228" s="6">
        <v>2024</v>
      </c>
      <c r="N228" s="7">
        <v>0</v>
      </c>
      <c r="O228" s="11">
        <v>42342</v>
      </c>
      <c r="P228" s="11">
        <v>42342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1</v>
      </c>
      <c r="M229" s="6">
        <v>2016</v>
      </c>
      <c r="N229" s="7">
        <v>0</v>
      </c>
      <c r="O229" s="11">
        <v>42342</v>
      </c>
      <c r="P229" s="11">
        <v>42342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2</v>
      </c>
      <c r="M230" s="6">
        <v>2017</v>
      </c>
      <c r="N230" s="7">
        <v>0</v>
      </c>
      <c r="O230" s="11">
        <v>42342</v>
      </c>
      <c r="P230" s="11">
        <v>42342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3</v>
      </c>
      <c r="M231" s="6">
        <v>2018</v>
      </c>
      <c r="N231" s="7">
        <v>0</v>
      </c>
      <c r="O231" s="11">
        <v>42342</v>
      </c>
      <c r="P231" s="11">
        <v>42342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10</v>
      </c>
      <c r="M232" s="6">
        <v>2025</v>
      </c>
      <c r="N232" s="7">
        <v>0</v>
      </c>
      <c r="O232" s="11">
        <v>42342</v>
      </c>
      <c r="P232" s="11">
        <v>42342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4</v>
      </c>
      <c r="M233" s="6">
        <v>2019</v>
      </c>
      <c r="N233" s="7">
        <v>154830.96</v>
      </c>
      <c r="O233" s="11">
        <v>42342</v>
      </c>
      <c r="P233" s="11">
        <v>42342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2</v>
      </c>
      <c r="M234" s="6">
        <v>2017</v>
      </c>
      <c r="N234" s="7">
        <v>6884703.45</v>
      </c>
      <c r="O234" s="11">
        <v>42342</v>
      </c>
      <c r="P234" s="11">
        <v>42342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1</v>
      </c>
      <c r="M235" s="6">
        <v>2016</v>
      </c>
      <c r="N235" s="7">
        <v>23239666.4</v>
      </c>
      <c r="O235" s="11">
        <v>42342</v>
      </c>
      <c r="P235" s="11">
        <v>42342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0</v>
      </c>
      <c r="M236" s="6">
        <v>2015</v>
      </c>
      <c r="N236" s="7">
        <v>9144542.7</v>
      </c>
      <c r="O236" s="11">
        <v>42342</v>
      </c>
      <c r="P236" s="11">
        <v>42342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3</v>
      </c>
      <c r="M237" s="6">
        <v>2018</v>
      </c>
      <c r="N237" s="7">
        <v>355746.61</v>
      </c>
      <c r="O237" s="11">
        <v>42342</v>
      </c>
      <c r="P237" s="11">
        <v>42342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6</v>
      </c>
      <c r="M238" s="6">
        <v>2021</v>
      </c>
      <c r="N238" s="7">
        <v>0</v>
      </c>
      <c r="O238" s="11">
        <v>42342</v>
      </c>
      <c r="P238" s="11">
        <v>42342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8</v>
      </c>
      <c r="M239" s="6">
        <v>2023</v>
      </c>
      <c r="N239" s="7">
        <v>0</v>
      </c>
      <c r="O239" s="11">
        <v>42342</v>
      </c>
      <c r="P239" s="11">
        <v>42342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5</v>
      </c>
      <c r="M240" s="6">
        <v>2020</v>
      </c>
      <c r="N240" s="7">
        <v>143700</v>
      </c>
      <c r="O240" s="11">
        <v>42342</v>
      </c>
      <c r="P240" s="11">
        <v>42342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11</v>
      </c>
      <c r="M241" s="6">
        <v>2026</v>
      </c>
      <c r="N241" s="7">
        <v>0</v>
      </c>
      <c r="O241" s="11">
        <v>42342</v>
      </c>
      <c r="P241" s="11">
        <v>42342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7</v>
      </c>
      <c r="M242" s="6">
        <v>2022</v>
      </c>
      <c r="N242" s="7">
        <v>0</v>
      </c>
      <c r="O242" s="11">
        <v>42342</v>
      </c>
      <c r="P242" s="11">
        <v>42342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9</v>
      </c>
      <c r="M243" s="6">
        <v>2024</v>
      </c>
      <c r="N243" s="7">
        <v>0</v>
      </c>
      <c r="O243" s="11">
        <v>42342</v>
      </c>
      <c r="P243" s="11">
        <v>42342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4</v>
      </c>
      <c r="M244" s="6">
        <v>2019</v>
      </c>
      <c r="N244" s="7">
        <v>383297161</v>
      </c>
      <c r="O244" s="11">
        <v>42342</v>
      </c>
      <c r="P244" s="11">
        <v>42342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9</v>
      </c>
      <c r="M245" s="6">
        <v>2024</v>
      </c>
      <c r="N245" s="7">
        <v>383297161</v>
      </c>
      <c r="O245" s="11">
        <v>42342</v>
      </c>
      <c r="P245" s="11">
        <v>42342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11</v>
      </c>
      <c r="M246" s="6">
        <v>2026</v>
      </c>
      <c r="N246" s="7">
        <v>383297161</v>
      </c>
      <c r="O246" s="11">
        <v>42342</v>
      </c>
      <c r="P246" s="11">
        <v>42342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8</v>
      </c>
      <c r="M247" s="6">
        <v>2023</v>
      </c>
      <c r="N247" s="7">
        <v>383297161</v>
      </c>
      <c r="O247" s="11">
        <v>42342</v>
      </c>
      <c r="P247" s="11">
        <v>42342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5</v>
      </c>
      <c r="M248" s="6">
        <v>2020</v>
      </c>
      <c r="N248" s="7">
        <v>383297161</v>
      </c>
      <c r="O248" s="11">
        <v>42342</v>
      </c>
      <c r="P248" s="11">
        <v>42342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2</v>
      </c>
      <c r="M249" s="6">
        <v>2017</v>
      </c>
      <c r="N249" s="7">
        <v>381580061</v>
      </c>
      <c r="O249" s="11">
        <v>42342</v>
      </c>
      <c r="P249" s="11">
        <v>42342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1</v>
      </c>
      <c r="M250" s="6">
        <v>2016</v>
      </c>
      <c r="N250" s="7">
        <v>379870644</v>
      </c>
      <c r="O250" s="11">
        <v>42342</v>
      </c>
      <c r="P250" s="11">
        <v>42342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3</v>
      </c>
      <c r="M251" s="6">
        <v>2018</v>
      </c>
      <c r="N251" s="7">
        <v>383297161</v>
      </c>
      <c r="O251" s="11">
        <v>42342</v>
      </c>
      <c r="P251" s="11">
        <v>42342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6</v>
      </c>
      <c r="M252" s="6">
        <v>2021</v>
      </c>
      <c r="N252" s="7">
        <v>383297161</v>
      </c>
      <c r="O252" s="11">
        <v>42342</v>
      </c>
      <c r="P252" s="11">
        <v>42342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7</v>
      </c>
      <c r="M253" s="6">
        <v>2022</v>
      </c>
      <c r="N253" s="7">
        <v>383297161</v>
      </c>
      <c r="O253" s="11">
        <v>42342</v>
      </c>
      <c r="P253" s="11">
        <v>42342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10</v>
      </c>
      <c r="M254" s="6">
        <v>2025</v>
      </c>
      <c r="N254" s="7">
        <v>383297161</v>
      </c>
      <c r="O254" s="11">
        <v>42342</v>
      </c>
      <c r="P254" s="11">
        <v>42342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0</v>
      </c>
      <c r="M255" s="6">
        <v>2015</v>
      </c>
      <c r="N255" s="7">
        <v>378168885</v>
      </c>
      <c r="O255" s="11">
        <v>42342</v>
      </c>
      <c r="P255" s="11">
        <v>42342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6</v>
      </c>
      <c r="M256" s="6">
        <v>2021</v>
      </c>
      <c r="N256" s="7">
        <v>0</v>
      </c>
      <c r="O256" s="11">
        <v>42342</v>
      </c>
      <c r="P256" s="11">
        <v>42342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4</v>
      </c>
      <c r="M257" s="6">
        <v>2019</v>
      </c>
      <c r="N257" s="7">
        <v>0</v>
      </c>
      <c r="O257" s="11">
        <v>42342</v>
      </c>
      <c r="P257" s="11">
        <v>42342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5</v>
      </c>
      <c r="M258" s="6">
        <v>2020</v>
      </c>
      <c r="N258" s="7">
        <v>0</v>
      </c>
      <c r="O258" s="11">
        <v>42342</v>
      </c>
      <c r="P258" s="11">
        <v>42342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10</v>
      </c>
      <c r="M259" s="6">
        <v>2025</v>
      </c>
      <c r="N259" s="7">
        <v>0</v>
      </c>
      <c r="O259" s="11">
        <v>42342</v>
      </c>
      <c r="P259" s="11">
        <v>42342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2</v>
      </c>
      <c r="M260" s="6">
        <v>2017</v>
      </c>
      <c r="N260" s="7">
        <v>0</v>
      </c>
      <c r="O260" s="11">
        <v>42342</v>
      </c>
      <c r="P260" s="11">
        <v>42342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0</v>
      </c>
      <c r="M261" s="6">
        <v>2015</v>
      </c>
      <c r="N261" s="7">
        <v>0</v>
      </c>
      <c r="O261" s="11">
        <v>42342</v>
      </c>
      <c r="P261" s="11">
        <v>42342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11</v>
      </c>
      <c r="M262" s="6">
        <v>2026</v>
      </c>
      <c r="N262" s="7">
        <v>0</v>
      </c>
      <c r="O262" s="11">
        <v>42342</v>
      </c>
      <c r="P262" s="11">
        <v>42342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9</v>
      </c>
      <c r="M263" s="6">
        <v>2024</v>
      </c>
      <c r="N263" s="7">
        <v>0</v>
      </c>
      <c r="O263" s="11">
        <v>42342</v>
      </c>
      <c r="P263" s="11">
        <v>42342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3</v>
      </c>
      <c r="M264" s="6">
        <v>2018</v>
      </c>
      <c r="N264" s="7">
        <v>0</v>
      </c>
      <c r="O264" s="11">
        <v>42342</v>
      </c>
      <c r="P264" s="11">
        <v>42342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8</v>
      </c>
      <c r="M265" s="6">
        <v>2023</v>
      </c>
      <c r="N265" s="7">
        <v>0</v>
      </c>
      <c r="O265" s="11">
        <v>42342</v>
      </c>
      <c r="P265" s="11">
        <v>42342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7</v>
      </c>
      <c r="M266" s="6">
        <v>2022</v>
      </c>
      <c r="N266" s="7">
        <v>0</v>
      </c>
      <c r="O266" s="11">
        <v>42342</v>
      </c>
      <c r="P266" s="11">
        <v>42342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1</v>
      </c>
      <c r="M267" s="6">
        <v>2016</v>
      </c>
      <c r="N267" s="7">
        <v>0</v>
      </c>
      <c r="O267" s="11">
        <v>42342</v>
      </c>
      <c r="P267" s="11">
        <v>42342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3</v>
      </c>
      <c r="M268" s="6">
        <v>2018</v>
      </c>
      <c r="N268" s="7">
        <v>0</v>
      </c>
      <c r="O268" s="11">
        <v>42342</v>
      </c>
      <c r="P268" s="11">
        <v>42342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6</v>
      </c>
      <c r="M269" s="6">
        <v>2021</v>
      </c>
      <c r="N269" s="7">
        <v>0</v>
      </c>
      <c r="O269" s="11">
        <v>42342</v>
      </c>
      <c r="P269" s="11">
        <v>42342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8</v>
      </c>
      <c r="M270" s="6">
        <v>2023</v>
      </c>
      <c r="N270" s="7">
        <v>0</v>
      </c>
      <c r="O270" s="11">
        <v>42342</v>
      </c>
      <c r="P270" s="11">
        <v>42342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9</v>
      </c>
      <c r="M271" s="6">
        <v>2024</v>
      </c>
      <c r="N271" s="7">
        <v>0</v>
      </c>
      <c r="O271" s="11">
        <v>42342</v>
      </c>
      <c r="P271" s="11">
        <v>42342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4</v>
      </c>
      <c r="M272" s="6">
        <v>2019</v>
      </c>
      <c r="N272" s="7">
        <v>0</v>
      </c>
      <c r="O272" s="11">
        <v>42342</v>
      </c>
      <c r="P272" s="11">
        <v>42342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2</v>
      </c>
      <c r="M273" s="6">
        <v>2017</v>
      </c>
      <c r="N273" s="7">
        <v>100000</v>
      </c>
      <c r="O273" s="11">
        <v>42342</v>
      </c>
      <c r="P273" s="11">
        <v>42342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5</v>
      </c>
      <c r="M274" s="6">
        <v>2020</v>
      </c>
      <c r="N274" s="7">
        <v>0</v>
      </c>
      <c r="O274" s="11">
        <v>42342</v>
      </c>
      <c r="P274" s="11">
        <v>42342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11</v>
      </c>
      <c r="M275" s="6">
        <v>2026</v>
      </c>
      <c r="N275" s="7">
        <v>0</v>
      </c>
      <c r="O275" s="11">
        <v>42342</v>
      </c>
      <c r="P275" s="11">
        <v>42342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1</v>
      </c>
      <c r="M276" s="6">
        <v>2016</v>
      </c>
      <c r="N276" s="7">
        <v>50000</v>
      </c>
      <c r="O276" s="11">
        <v>42342</v>
      </c>
      <c r="P276" s="11">
        <v>42342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0</v>
      </c>
      <c r="M277" s="6">
        <v>2015</v>
      </c>
      <c r="N277" s="7">
        <v>812000</v>
      </c>
      <c r="O277" s="11">
        <v>42342</v>
      </c>
      <c r="P277" s="11">
        <v>42342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7</v>
      </c>
      <c r="M278" s="6">
        <v>2022</v>
      </c>
      <c r="N278" s="7">
        <v>0</v>
      </c>
      <c r="O278" s="11">
        <v>42342</v>
      </c>
      <c r="P278" s="11">
        <v>42342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10</v>
      </c>
      <c r="M279" s="6">
        <v>2025</v>
      </c>
      <c r="N279" s="7">
        <v>0</v>
      </c>
      <c r="O279" s="11">
        <v>42342</v>
      </c>
      <c r="P279" s="11">
        <v>42342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1</v>
      </c>
      <c r="M280" s="6">
        <v>2016</v>
      </c>
      <c r="N280" s="7">
        <v>0</v>
      </c>
      <c r="O280" s="11">
        <v>42342</v>
      </c>
      <c r="P280" s="11">
        <v>42342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0</v>
      </c>
      <c r="M281" s="6">
        <v>2015</v>
      </c>
      <c r="N281" s="7">
        <v>0</v>
      </c>
      <c r="O281" s="11">
        <v>42342</v>
      </c>
      <c r="P281" s="11">
        <v>42342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5</v>
      </c>
      <c r="M282" s="6">
        <v>2020</v>
      </c>
      <c r="N282" s="7">
        <v>0</v>
      </c>
      <c r="O282" s="11">
        <v>42342</v>
      </c>
      <c r="P282" s="11">
        <v>42342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3</v>
      </c>
      <c r="M283" s="6">
        <v>2018</v>
      </c>
      <c r="N283" s="7">
        <v>0</v>
      </c>
      <c r="O283" s="11">
        <v>42342</v>
      </c>
      <c r="P283" s="11">
        <v>42342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6</v>
      </c>
      <c r="M284" s="6">
        <v>2021</v>
      </c>
      <c r="N284" s="7">
        <v>0</v>
      </c>
      <c r="O284" s="11">
        <v>42342</v>
      </c>
      <c r="P284" s="11">
        <v>42342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9</v>
      </c>
      <c r="M285" s="6">
        <v>2024</v>
      </c>
      <c r="N285" s="7">
        <v>0</v>
      </c>
      <c r="O285" s="11">
        <v>42342</v>
      </c>
      <c r="P285" s="11">
        <v>42342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8</v>
      </c>
      <c r="M286" s="6">
        <v>2023</v>
      </c>
      <c r="N286" s="7">
        <v>0</v>
      </c>
      <c r="O286" s="11">
        <v>42342</v>
      </c>
      <c r="P286" s="11">
        <v>42342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10</v>
      </c>
      <c r="M287" s="6">
        <v>2025</v>
      </c>
      <c r="N287" s="7">
        <v>0</v>
      </c>
      <c r="O287" s="11">
        <v>42342</v>
      </c>
      <c r="P287" s="11">
        <v>42342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7</v>
      </c>
      <c r="M288" s="6">
        <v>2022</v>
      </c>
      <c r="N288" s="7">
        <v>0</v>
      </c>
      <c r="O288" s="11">
        <v>42342</v>
      </c>
      <c r="P288" s="11">
        <v>42342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2</v>
      </c>
      <c r="M289" s="6">
        <v>2017</v>
      </c>
      <c r="N289" s="7">
        <v>0</v>
      </c>
      <c r="O289" s="11">
        <v>42342</v>
      </c>
      <c r="P289" s="11">
        <v>42342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4</v>
      </c>
      <c r="M290" s="6">
        <v>2019</v>
      </c>
      <c r="N290" s="7">
        <v>0</v>
      </c>
      <c r="O290" s="11">
        <v>42342</v>
      </c>
      <c r="P290" s="11">
        <v>42342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11</v>
      </c>
      <c r="M291" s="6">
        <v>2026</v>
      </c>
      <c r="N291" s="7">
        <v>0</v>
      </c>
      <c r="O291" s="11">
        <v>42342</v>
      </c>
      <c r="P291" s="11">
        <v>42342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0</v>
      </c>
      <c r="M292" s="6">
        <v>2015</v>
      </c>
      <c r="N292" s="7">
        <v>0</v>
      </c>
      <c r="O292" s="11">
        <v>42342</v>
      </c>
      <c r="P292" s="11">
        <v>42342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7</v>
      </c>
      <c r="M293" s="6">
        <v>2022</v>
      </c>
      <c r="N293" s="7">
        <v>0</v>
      </c>
      <c r="O293" s="11">
        <v>42342</v>
      </c>
      <c r="P293" s="11">
        <v>42342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1</v>
      </c>
      <c r="M294" s="6">
        <v>2016</v>
      </c>
      <c r="N294" s="7">
        <v>0</v>
      </c>
      <c r="O294" s="11">
        <v>42342</v>
      </c>
      <c r="P294" s="11">
        <v>42342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11</v>
      </c>
      <c r="M295" s="6">
        <v>2026</v>
      </c>
      <c r="N295" s="7">
        <v>0</v>
      </c>
      <c r="O295" s="11">
        <v>42342</v>
      </c>
      <c r="P295" s="11">
        <v>42342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5</v>
      </c>
      <c r="M296" s="6">
        <v>2020</v>
      </c>
      <c r="N296" s="7">
        <v>0</v>
      </c>
      <c r="O296" s="11">
        <v>42342</v>
      </c>
      <c r="P296" s="11">
        <v>42342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3</v>
      </c>
      <c r="M297" s="6">
        <v>2018</v>
      </c>
      <c r="N297" s="7">
        <v>0</v>
      </c>
      <c r="O297" s="11">
        <v>42342</v>
      </c>
      <c r="P297" s="11">
        <v>42342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8</v>
      </c>
      <c r="M298" s="6">
        <v>2023</v>
      </c>
      <c r="N298" s="7">
        <v>0</v>
      </c>
      <c r="O298" s="11">
        <v>42342</v>
      </c>
      <c r="P298" s="11">
        <v>42342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6</v>
      </c>
      <c r="M299" s="6">
        <v>2021</v>
      </c>
      <c r="N299" s="7">
        <v>0</v>
      </c>
      <c r="O299" s="11">
        <v>42342</v>
      </c>
      <c r="P299" s="11">
        <v>42342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9</v>
      </c>
      <c r="M300" s="6">
        <v>2024</v>
      </c>
      <c r="N300" s="7">
        <v>0</v>
      </c>
      <c r="O300" s="11">
        <v>42342</v>
      </c>
      <c r="P300" s="11">
        <v>42342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4</v>
      </c>
      <c r="M301" s="6">
        <v>2019</v>
      </c>
      <c r="N301" s="7">
        <v>0</v>
      </c>
      <c r="O301" s="11">
        <v>42342</v>
      </c>
      <c r="P301" s="11">
        <v>42342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10</v>
      </c>
      <c r="M302" s="6">
        <v>2025</v>
      </c>
      <c r="N302" s="7">
        <v>0</v>
      </c>
      <c r="O302" s="11">
        <v>42342</v>
      </c>
      <c r="P302" s="11">
        <v>42342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2</v>
      </c>
      <c r="M303" s="6">
        <v>2017</v>
      </c>
      <c r="N303" s="7">
        <v>0</v>
      </c>
      <c r="O303" s="11">
        <v>42342</v>
      </c>
      <c r="P303" s="11">
        <v>42342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4</v>
      </c>
      <c r="M304" s="6">
        <v>2019</v>
      </c>
      <c r="N304" s="7">
        <v>0</v>
      </c>
      <c r="O304" s="11">
        <v>42342</v>
      </c>
      <c r="P304" s="11">
        <v>42342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1</v>
      </c>
      <c r="M305" s="6">
        <v>2016</v>
      </c>
      <c r="N305" s="7">
        <v>0</v>
      </c>
      <c r="O305" s="11">
        <v>42342</v>
      </c>
      <c r="P305" s="11">
        <v>42342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5</v>
      </c>
      <c r="M306" s="6">
        <v>2020</v>
      </c>
      <c r="N306" s="7">
        <v>0</v>
      </c>
      <c r="O306" s="11">
        <v>42342</v>
      </c>
      <c r="P306" s="11">
        <v>42342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3</v>
      </c>
      <c r="M307" s="6">
        <v>2018</v>
      </c>
      <c r="N307" s="7">
        <v>0</v>
      </c>
      <c r="O307" s="11">
        <v>42342</v>
      </c>
      <c r="P307" s="11">
        <v>42342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2</v>
      </c>
      <c r="M308" s="6">
        <v>2017</v>
      </c>
      <c r="N308" s="7">
        <v>0</v>
      </c>
      <c r="O308" s="11">
        <v>42342</v>
      </c>
      <c r="P308" s="11">
        <v>42342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6</v>
      </c>
      <c r="M309" s="6">
        <v>2021</v>
      </c>
      <c r="N309" s="7">
        <v>0</v>
      </c>
      <c r="O309" s="11">
        <v>42342</v>
      </c>
      <c r="P309" s="11">
        <v>42342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8</v>
      </c>
      <c r="M310" s="6">
        <v>2023</v>
      </c>
      <c r="N310" s="7">
        <v>0</v>
      </c>
      <c r="O310" s="11">
        <v>42342</v>
      </c>
      <c r="P310" s="11">
        <v>42342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9</v>
      </c>
      <c r="M311" s="6">
        <v>2024</v>
      </c>
      <c r="N311" s="7">
        <v>0</v>
      </c>
      <c r="O311" s="11">
        <v>42342</v>
      </c>
      <c r="P311" s="11">
        <v>42342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0</v>
      </c>
      <c r="M312" s="6">
        <v>2015</v>
      </c>
      <c r="N312" s="7">
        <v>0</v>
      </c>
      <c r="O312" s="11">
        <v>42342</v>
      </c>
      <c r="P312" s="11">
        <v>42342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10</v>
      </c>
      <c r="M313" s="6">
        <v>2025</v>
      </c>
      <c r="N313" s="7">
        <v>0</v>
      </c>
      <c r="O313" s="11">
        <v>42342</v>
      </c>
      <c r="P313" s="11">
        <v>42342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7</v>
      </c>
      <c r="M314" s="6">
        <v>2022</v>
      </c>
      <c r="N314" s="7">
        <v>0</v>
      </c>
      <c r="O314" s="11">
        <v>42342</v>
      </c>
      <c r="P314" s="11">
        <v>42342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11</v>
      </c>
      <c r="M315" s="6">
        <v>2026</v>
      </c>
      <c r="N315" s="7">
        <v>0</v>
      </c>
      <c r="O315" s="11">
        <v>42342</v>
      </c>
      <c r="P315" s="11">
        <v>42342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0</v>
      </c>
      <c r="M316" s="6">
        <v>2015</v>
      </c>
      <c r="N316" s="7">
        <v>0</v>
      </c>
      <c r="O316" s="11">
        <v>42342</v>
      </c>
      <c r="P316" s="11">
        <v>42342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7</v>
      </c>
      <c r="M317" s="6">
        <v>2022</v>
      </c>
      <c r="N317" s="7">
        <v>0</v>
      </c>
      <c r="O317" s="11">
        <v>42342</v>
      </c>
      <c r="P317" s="11">
        <v>42342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9</v>
      </c>
      <c r="M318" s="6">
        <v>2024</v>
      </c>
      <c r="N318" s="7">
        <v>0</v>
      </c>
      <c r="O318" s="11">
        <v>42342</v>
      </c>
      <c r="P318" s="11">
        <v>42342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4</v>
      </c>
      <c r="M319" s="6">
        <v>2019</v>
      </c>
      <c r="N319" s="7">
        <v>0</v>
      </c>
      <c r="O319" s="11">
        <v>42342</v>
      </c>
      <c r="P319" s="11">
        <v>42342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5</v>
      </c>
      <c r="M320" s="6">
        <v>2020</v>
      </c>
      <c r="N320" s="7">
        <v>0</v>
      </c>
      <c r="O320" s="11">
        <v>42342</v>
      </c>
      <c r="P320" s="11">
        <v>42342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2</v>
      </c>
      <c r="M321" s="6">
        <v>2017</v>
      </c>
      <c r="N321" s="7">
        <v>0</v>
      </c>
      <c r="O321" s="11">
        <v>42342</v>
      </c>
      <c r="P321" s="11">
        <v>42342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1</v>
      </c>
      <c r="M322" s="6">
        <v>2016</v>
      </c>
      <c r="N322" s="7">
        <v>0</v>
      </c>
      <c r="O322" s="11">
        <v>42342</v>
      </c>
      <c r="P322" s="11">
        <v>42342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3</v>
      </c>
      <c r="M323" s="6">
        <v>2018</v>
      </c>
      <c r="N323" s="7">
        <v>0</v>
      </c>
      <c r="O323" s="11">
        <v>42342</v>
      </c>
      <c r="P323" s="11">
        <v>42342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8</v>
      </c>
      <c r="M324" s="6">
        <v>2023</v>
      </c>
      <c r="N324" s="7">
        <v>0</v>
      </c>
      <c r="O324" s="11">
        <v>42342</v>
      </c>
      <c r="P324" s="11">
        <v>42342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10</v>
      </c>
      <c r="M325" s="6">
        <v>2025</v>
      </c>
      <c r="N325" s="7">
        <v>0</v>
      </c>
      <c r="O325" s="11">
        <v>42342</v>
      </c>
      <c r="P325" s="11">
        <v>42342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11</v>
      </c>
      <c r="M326" s="6">
        <v>2026</v>
      </c>
      <c r="N326" s="7">
        <v>0</v>
      </c>
      <c r="O326" s="11">
        <v>42342</v>
      </c>
      <c r="P326" s="11">
        <v>42342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6</v>
      </c>
      <c r="M327" s="6">
        <v>2021</v>
      </c>
      <c r="N327" s="7">
        <v>0</v>
      </c>
      <c r="O327" s="11">
        <v>42342</v>
      </c>
      <c r="P327" s="11">
        <v>42342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3</v>
      </c>
      <c r="M328" s="6">
        <v>2018</v>
      </c>
      <c r="N328" s="7">
        <v>14906516</v>
      </c>
      <c r="O328" s="11">
        <v>42342</v>
      </c>
      <c r="P328" s="11">
        <v>42342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5</v>
      </c>
      <c r="M329" s="6">
        <v>2020</v>
      </c>
      <c r="N329" s="7">
        <v>17384516</v>
      </c>
      <c r="O329" s="11">
        <v>42342</v>
      </c>
      <c r="P329" s="11">
        <v>42342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11</v>
      </c>
      <c r="M330" s="6">
        <v>2026</v>
      </c>
      <c r="N330" s="7">
        <v>3222900</v>
      </c>
      <c r="O330" s="11">
        <v>42342</v>
      </c>
      <c r="P330" s="11">
        <v>42342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6</v>
      </c>
      <c r="M331" s="6">
        <v>2021</v>
      </c>
      <c r="N331" s="7">
        <v>15944516</v>
      </c>
      <c r="O331" s="11">
        <v>42342</v>
      </c>
      <c r="P331" s="11">
        <v>42342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9</v>
      </c>
      <c r="M332" s="6">
        <v>2024</v>
      </c>
      <c r="N332" s="7">
        <v>3521200</v>
      </c>
      <c r="O332" s="11">
        <v>42342</v>
      </c>
      <c r="P332" s="11">
        <v>42342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8</v>
      </c>
      <c r="M333" s="6">
        <v>2023</v>
      </c>
      <c r="N333" s="7">
        <v>3539781.74</v>
      </c>
      <c r="O333" s="11">
        <v>42342</v>
      </c>
      <c r="P333" s="11">
        <v>42342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2</v>
      </c>
      <c r="M334" s="6">
        <v>2017</v>
      </c>
      <c r="N334" s="7">
        <v>15629096</v>
      </c>
      <c r="O334" s="11">
        <v>42342</v>
      </c>
      <c r="P334" s="11">
        <v>42342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0</v>
      </c>
      <c r="M335" s="6">
        <v>2015</v>
      </c>
      <c r="N335" s="7">
        <v>388054.72</v>
      </c>
      <c r="O335" s="11">
        <v>42342</v>
      </c>
      <c r="P335" s="11">
        <v>42342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7</v>
      </c>
      <c r="M336" s="6">
        <v>2022</v>
      </c>
      <c r="N336" s="7">
        <v>10760516</v>
      </c>
      <c r="O336" s="11">
        <v>42342</v>
      </c>
      <c r="P336" s="11">
        <v>42342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4</v>
      </c>
      <c r="M337" s="6">
        <v>2019</v>
      </c>
      <c r="N337" s="7">
        <v>14906516</v>
      </c>
      <c r="O337" s="11">
        <v>42342</v>
      </c>
      <c r="P337" s="11">
        <v>42342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1</v>
      </c>
      <c r="M338" s="6">
        <v>2016</v>
      </c>
      <c r="N338" s="7">
        <v>15629096</v>
      </c>
      <c r="O338" s="11">
        <v>42342</v>
      </c>
      <c r="P338" s="11">
        <v>42342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10</v>
      </c>
      <c r="M339" s="6">
        <v>2025</v>
      </c>
      <c r="N339" s="7">
        <v>3161200</v>
      </c>
      <c r="O339" s="11">
        <v>42342</v>
      </c>
      <c r="P339" s="11">
        <v>42342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0</v>
      </c>
      <c r="M340" s="6">
        <v>2015</v>
      </c>
      <c r="N340" s="7">
        <v>1232101.97</v>
      </c>
      <c r="O340" s="11">
        <v>42342</v>
      </c>
      <c r="P340" s="11">
        <v>42342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3</v>
      </c>
      <c r="M341" s="6">
        <v>2018</v>
      </c>
      <c r="N341" s="7">
        <v>0</v>
      </c>
      <c r="O341" s="11">
        <v>42342</v>
      </c>
      <c r="P341" s="11">
        <v>42342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5</v>
      </c>
      <c r="M342" s="6">
        <v>2020</v>
      </c>
      <c r="N342" s="7">
        <v>0</v>
      </c>
      <c r="O342" s="11">
        <v>42342</v>
      </c>
      <c r="P342" s="11">
        <v>42342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11</v>
      </c>
      <c r="M343" s="6">
        <v>2026</v>
      </c>
      <c r="N343" s="7">
        <v>0</v>
      </c>
      <c r="O343" s="11">
        <v>42342</v>
      </c>
      <c r="P343" s="11">
        <v>42342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9</v>
      </c>
      <c r="M344" s="6">
        <v>2024</v>
      </c>
      <c r="N344" s="7">
        <v>0</v>
      </c>
      <c r="O344" s="11">
        <v>42342</v>
      </c>
      <c r="P344" s="11">
        <v>42342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10</v>
      </c>
      <c r="M345" s="6">
        <v>2025</v>
      </c>
      <c r="N345" s="7">
        <v>0</v>
      </c>
      <c r="O345" s="11">
        <v>42342</v>
      </c>
      <c r="P345" s="11">
        <v>42342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8</v>
      </c>
      <c r="M346" s="6">
        <v>2023</v>
      </c>
      <c r="N346" s="7">
        <v>0</v>
      </c>
      <c r="O346" s="11">
        <v>42342</v>
      </c>
      <c r="P346" s="11">
        <v>42342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7</v>
      </c>
      <c r="M347" s="6">
        <v>2022</v>
      </c>
      <c r="N347" s="7">
        <v>0</v>
      </c>
      <c r="O347" s="11">
        <v>42342</v>
      </c>
      <c r="P347" s="11">
        <v>42342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1</v>
      </c>
      <c r="M348" s="6">
        <v>2016</v>
      </c>
      <c r="N348" s="7">
        <v>0</v>
      </c>
      <c r="O348" s="11">
        <v>42342</v>
      </c>
      <c r="P348" s="11">
        <v>42342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6</v>
      </c>
      <c r="M349" s="6">
        <v>2021</v>
      </c>
      <c r="N349" s="7">
        <v>0</v>
      </c>
      <c r="O349" s="11">
        <v>42342</v>
      </c>
      <c r="P349" s="11">
        <v>42342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4</v>
      </c>
      <c r="M350" s="6">
        <v>2019</v>
      </c>
      <c r="N350" s="7">
        <v>0</v>
      </c>
      <c r="O350" s="11">
        <v>42342</v>
      </c>
      <c r="P350" s="11">
        <v>42342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2</v>
      </c>
      <c r="M351" s="6">
        <v>2017</v>
      </c>
      <c r="N351" s="7">
        <v>0</v>
      </c>
      <c r="O351" s="11">
        <v>42342</v>
      </c>
      <c r="P351" s="11">
        <v>42342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2</v>
      </c>
      <c r="M352" s="6">
        <v>2017</v>
      </c>
      <c r="N352" s="7">
        <v>0</v>
      </c>
      <c r="O352" s="11">
        <v>42342</v>
      </c>
      <c r="P352" s="11">
        <v>42342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8</v>
      </c>
      <c r="M353" s="6">
        <v>2023</v>
      </c>
      <c r="N353" s="7">
        <v>0</v>
      </c>
      <c r="O353" s="11">
        <v>42342</v>
      </c>
      <c r="P353" s="11">
        <v>42342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210</v>
      </c>
      <c r="H354" s="10">
        <v>4</v>
      </c>
      <c r="I354" s="10" t="s">
        <v>211</v>
      </c>
      <c r="J354" s="10" t="s">
        <v>20</v>
      </c>
      <c r="K354" s="10" t="b">
        <v>0</v>
      </c>
      <c r="L354" s="10">
        <v>7</v>
      </c>
      <c r="M354" s="6">
        <v>2022</v>
      </c>
      <c r="N354" s="7">
        <v>0</v>
      </c>
      <c r="O354" s="11">
        <v>42342</v>
      </c>
      <c r="P354" s="11">
        <v>42342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6</v>
      </c>
      <c r="M355" s="6">
        <v>2021</v>
      </c>
      <c r="N355" s="7">
        <v>0</v>
      </c>
      <c r="O355" s="11">
        <v>42342</v>
      </c>
      <c r="P355" s="11">
        <v>42342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4</v>
      </c>
      <c r="M356" s="6">
        <v>2019</v>
      </c>
      <c r="N356" s="7">
        <v>0</v>
      </c>
      <c r="O356" s="11">
        <v>42342</v>
      </c>
      <c r="P356" s="11">
        <v>42342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11</v>
      </c>
      <c r="M357" s="6">
        <v>2026</v>
      </c>
      <c r="N357" s="7">
        <v>0</v>
      </c>
      <c r="O357" s="11">
        <v>42342</v>
      </c>
      <c r="P357" s="11">
        <v>42342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5</v>
      </c>
      <c r="M358" s="6">
        <v>2020</v>
      </c>
      <c r="N358" s="7">
        <v>0</v>
      </c>
      <c r="O358" s="11">
        <v>42342</v>
      </c>
      <c r="P358" s="11">
        <v>42342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9</v>
      </c>
      <c r="M359" s="6">
        <v>2024</v>
      </c>
      <c r="N359" s="7">
        <v>0</v>
      </c>
      <c r="O359" s="11">
        <v>42342</v>
      </c>
      <c r="P359" s="11">
        <v>42342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1</v>
      </c>
      <c r="M360" s="6">
        <v>2016</v>
      </c>
      <c r="N360" s="7">
        <v>0</v>
      </c>
      <c r="O360" s="11">
        <v>42342</v>
      </c>
      <c r="P360" s="11">
        <v>42342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3</v>
      </c>
      <c r="M361" s="6">
        <v>2018</v>
      </c>
      <c r="N361" s="7">
        <v>0</v>
      </c>
      <c r="O361" s="11">
        <v>42342</v>
      </c>
      <c r="P361" s="11">
        <v>42342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7</v>
      </c>
      <c r="M362" s="6">
        <v>2022</v>
      </c>
      <c r="N362" s="7">
        <v>0</v>
      </c>
      <c r="O362" s="11">
        <v>42342</v>
      </c>
      <c r="P362" s="11">
        <v>42342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810</v>
      </c>
      <c r="H363" s="10">
        <v>13.2</v>
      </c>
      <c r="I363" s="10"/>
      <c r="J363" s="10" t="s">
        <v>107</v>
      </c>
      <c r="K363" s="10" t="b">
        <v>1</v>
      </c>
      <c r="L363" s="10">
        <v>0</v>
      </c>
      <c r="M363" s="6">
        <v>2015</v>
      </c>
      <c r="N363" s="7">
        <v>0</v>
      </c>
      <c r="O363" s="11">
        <v>42342</v>
      </c>
      <c r="P363" s="11">
        <v>42342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810</v>
      </c>
      <c r="H364" s="10">
        <v>13.2</v>
      </c>
      <c r="I364" s="10"/>
      <c r="J364" s="10" t="s">
        <v>107</v>
      </c>
      <c r="K364" s="10" t="b">
        <v>1</v>
      </c>
      <c r="L364" s="10">
        <v>10</v>
      </c>
      <c r="M364" s="6">
        <v>2025</v>
      </c>
      <c r="N364" s="7">
        <v>0</v>
      </c>
      <c r="O364" s="11">
        <v>42342</v>
      </c>
      <c r="P364" s="11">
        <v>42342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6</v>
      </c>
      <c r="M365" s="6">
        <v>2021</v>
      </c>
      <c r="N365" s="7">
        <v>0</v>
      </c>
      <c r="O365" s="11">
        <v>42342</v>
      </c>
      <c r="P365" s="11">
        <v>42342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9</v>
      </c>
      <c r="M366" s="6">
        <v>2024</v>
      </c>
      <c r="N366" s="7">
        <v>0</v>
      </c>
      <c r="O366" s="11">
        <v>42342</v>
      </c>
      <c r="P366" s="11">
        <v>42342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1</v>
      </c>
      <c r="M367" s="6">
        <v>2016</v>
      </c>
      <c r="N367" s="7">
        <v>0</v>
      </c>
      <c r="O367" s="11">
        <v>42342</v>
      </c>
      <c r="P367" s="11">
        <v>42342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3</v>
      </c>
      <c r="M368" s="6">
        <v>2018</v>
      </c>
      <c r="N368" s="7">
        <v>0</v>
      </c>
      <c r="O368" s="11">
        <v>42342</v>
      </c>
      <c r="P368" s="11">
        <v>42342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7</v>
      </c>
      <c r="M369" s="6">
        <v>2022</v>
      </c>
      <c r="N369" s="7">
        <v>0</v>
      </c>
      <c r="O369" s="11">
        <v>42342</v>
      </c>
      <c r="P369" s="11">
        <v>42342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210</v>
      </c>
      <c r="H370" s="10">
        <v>4</v>
      </c>
      <c r="I370" s="10" t="s">
        <v>211</v>
      </c>
      <c r="J370" s="10" t="s">
        <v>20</v>
      </c>
      <c r="K370" s="10" t="b">
        <v>0</v>
      </c>
      <c r="L370" s="10">
        <v>3</v>
      </c>
      <c r="M370" s="6">
        <v>2018</v>
      </c>
      <c r="N370" s="7">
        <v>0</v>
      </c>
      <c r="O370" s="11">
        <v>42342</v>
      </c>
      <c r="P370" s="11">
        <v>42342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210</v>
      </c>
      <c r="H371" s="10">
        <v>4</v>
      </c>
      <c r="I371" s="10" t="s">
        <v>211</v>
      </c>
      <c r="J371" s="10" t="s">
        <v>20</v>
      </c>
      <c r="K371" s="10" t="b">
        <v>0</v>
      </c>
      <c r="L371" s="10">
        <v>1</v>
      </c>
      <c r="M371" s="6">
        <v>2016</v>
      </c>
      <c r="N371" s="7">
        <v>0</v>
      </c>
      <c r="O371" s="11">
        <v>42342</v>
      </c>
      <c r="P371" s="11">
        <v>42342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4</v>
      </c>
      <c r="M372" s="6">
        <v>2019</v>
      </c>
      <c r="N372" s="7">
        <v>0</v>
      </c>
      <c r="O372" s="11">
        <v>42342</v>
      </c>
      <c r="P372" s="11">
        <v>42342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5</v>
      </c>
      <c r="M373" s="6">
        <v>2020</v>
      </c>
      <c r="N373" s="7">
        <v>0</v>
      </c>
      <c r="O373" s="11">
        <v>42342</v>
      </c>
      <c r="P373" s="11">
        <v>42342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11</v>
      </c>
      <c r="M374" s="6">
        <v>2026</v>
      </c>
      <c r="N374" s="7">
        <v>0</v>
      </c>
      <c r="O374" s="11">
        <v>42342</v>
      </c>
      <c r="P374" s="11">
        <v>42342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8</v>
      </c>
      <c r="M375" s="6">
        <v>2023</v>
      </c>
      <c r="N375" s="7">
        <v>0</v>
      </c>
      <c r="O375" s="11">
        <v>42342</v>
      </c>
      <c r="P375" s="11">
        <v>42342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400</v>
      </c>
      <c r="H376" s="10">
        <v>7</v>
      </c>
      <c r="I376" s="10"/>
      <c r="J376" s="10" t="s">
        <v>68</v>
      </c>
      <c r="K376" s="10" t="b">
        <v>1</v>
      </c>
      <c r="L376" s="10">
        <v>2</v>
      </c>
      <c r="M376" s="6">
        <v>2017</v>
      </c>
      <c r="N376" s="7">
        <v>0</v>
      </c>
      <c r="O376" s="11">
        <v>42342</v>
      </c>
      <c r="P376" s="11">
        <v>42342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400</v>
      </c>
      <c r="H377" s="10">
        <v>7</v>
      </c>
      <c r="I377" s="10"/>
      <c r="J377" s="10" t="s">
        <v>68</v>
      </c>
      <c r="K377" s="10" t="b">
        <v>1</v>
      </c>
      <c r="L377" s="10">
        <v>10</v>
      </c>
      <c r="M377" s="6">
        <v>2025</v>
      </c>
      <c r="N377" s="7">
        <v>0</v>
      </c>
      <c r="O377" s="11">
        <v>42342</v>
      </c>
      <c r="P377" s="11">
        <v>42342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400</v>
      </c>
      <c r="H378" s="10">
        <v>7</v>
      </c>
      <c r="I378" s="10"/>
      <c r="J378" s="10" t="s">
        <v>68</v>
      </c>
      <c r="K378" s="10" t="b">
        <v>1</v>
      </c>
      <c r="L378" s="10">
        <v>0</v>
      </c>
      <c r="M378" s="6">
        <v>2015</v>
      </c>
      <c r="N378" s="7">
        <v>0</v>
      </c>
      <c r="O378" s="11">
        <v>42342</v>
      </c>
      <c r="P378" s="11">
        <v>42342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9</v>
      </c>
      <c r="M379" s="6">
        <v>2024</v>
      </c>
      <c r="N379" s="7">
        <v>0</v>
      </c>
      <c r="O379" s="11">
        <v>42342</v>
      </c>
      <c r="P379" s="11">
        <v>42342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5</v>
      </c>
      <c r="M380" s="6">
        <v>2020</v>
      </c>
      <c r="N380" s="7">
        <v>0</v>
      </c>
      <c r="O380" s="11">
        <v>42342</v>
      </c>
      <c r="P380" s="11">
        <v>42342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11</v>
      </c>
      <c r="M381" s="6">
        <v>2026</v>
      </c>
      <c r="N381" s="7">
        <v>0</v>
      </c>
      <c r="O381" s="11">
        <v>42342</v>
      </c>
      <c r="P381" s="11">
        <v>42342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3</v>
      </c>
      <c r="M382" s="6">
        <v>2018</v>
      </c>
      <c r="N382" s="7">
        <v>0</v>
      </c>
      <c r="O382" s="11">
        <v>42342</v>
      </c>
      <c r="P382" s="11">
        <v>42342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2</v>
      </c>
      <c r="M383" s="6">
        <v>2017</v>
      </c>
      <c r="N383" s="7">
        <v>0</v>
      </c>
      <c r="O383" s="11">
        <v>42342</v>
      </c>
      <c r="P383" s="11">
        <v>42342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6</v>
      </c>
      <c r="M384" s="6">
        <v>2021</v>
      </c>
      <c r="N384" s="7">
        <v>0</v>
      </c>
      <c r="O384" s="11">
        <v>42342</v>
      </c>
      <c r="P384" s="11">
        <v>42342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10</v>
      </c>
      <c r="M385" s="6">
        <v>2025</v>
      </c>
      <c r="N385" s="7">
        <v>0</v>
      </c>
      <c r="O385" s="11">
        <v>42342</v>
      </c>
      <c r="P385" s="11">
        <v>42342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1</v>
      </c>
      <c r="M386" s="6">
        <v>2016</v>
      </c>
      <c r="N386" s="7">
        <v>0</v>
      </c>
      <c r="O386" s="11">
        <v>42342</v>
      </c>
      <c r="P386" s="11">
        <v>42342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7</v>
      </c>
      <c r="M387" s="6">
        <v>2022</v>
      </c>
      <c r="N387" s="7">
        <v>0</v>
      </c>
      <c r="O387" s="11">
        <v>42342</v>
      </c>
      <c r="P387" s="11">
        <v>42342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770</v>
      </c>
      <c r="H388" s="10" t="s">
        <v>250</v>
      </c>
      <c r="I388" s="10"/>
      <c r="J388" s="10" t="s">
        <v>241</v>
      </c>
      <c r="K388" s="10" t="b">
        <v>1</v>
      </c>
      <c r="L388" s="10">
        <v>8</v>
      </c>
      <c r="M388" s="6">
        <v>2023</v>
      </c>
      <c r="N388" s="7">
        <v>0</v>
      </c>
      <c r="O388" s="11">
        <v>42342</v>
      </c>
      <c r="P388" s="11">
        <v>42342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770</v>
      </c>
      <c r="H389" s="10" t="s">
        <v>250</v>
      </c>
      <c r="I389" s="10"/>
      <c r="J389" s="10" t="s">
        <v>241</v>
      </c>
      <c r="K389" s="10" t="b">
        <v>1</v>
      </c>
      <c r="L389" s="10">
        <v>4</v>
      </c>
      <c r="M389" s="6">
        <v>2019</v>
      </c>
      <c r="N389" s="7">
        <v>0</v>
      </c>
      <c r="O389" s="11">
        <v>42342</v>
      </c>
      <c r="P389" s="11">
        <v>42342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770</v>
      </c>
      <c r="H390" s="10" t="s">
        <v>250</v>
      </c>
      <c r="I390" s="10"/>
      <c r="J390" s="10" t="s">
        <v>241</v>
      </c>
      <c r="K390" s="10" t="b">
        <v>1</v>
      </c>
      <c r="L390" s="10">
        <v>0</v>
      </c>
      <c r="M390" s="6">
        <v>2015</v>
      </c>
      <c r="N390" s="7">
        <v>0</v>
      </c>
      <c r="O390" s="11">
        <v>42342</v>
      </c>
      <c r="P390" s="11">
        <v>42342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2</v>
      </c>
      <c r="M391" s="6">
        <v>2017</v>
      </c>
      <c r="N391" s="7">
        <v>0</v>
      </c>
      <c r="O391" s="11">
        <v>42342</v>
      </c>
      <c r="P391" s="11">
        <v>42342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0</v>
      </c>
      <c r="M392" s="6">
        <v>2015</v>
      </c>
      <c r="N392" s="7">
        <v>17040500</v>
      </c>
      <c r="O392" s="11">
        <v>42342</v>
      </c>
      <c r="P392" s="11">
        <v>42342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9</v>
      </c>
      <c r="M393" s="6">
        <v>2024</v>
      </c>
      <c r="N393" s="7">
        <v>0</v>
      </c>
      <c r="O393" s="11">
        <v>42342</v>
      </c>
      <c r="P393" s="11">
        <v>42342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11</v>
      </c>
      <c r="M394" s="6">
        <v>2026</v>
      </c>
      <c r="N394" s="7">
        <v>0</v>
      </c>
      <c r="O394" s="11">
        <v>42342</v>
      </c>
      <c r="P394" s="11">
        <v>42342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5</v>
      </c>
      <c r="M395" s="6">
        <v>2020</v>
      </c>
      <c r="N395" s="7">
        <v>0</v>
      </c>
      <c r="O395" s="11">
        <v>42342</v>
      </c>
      <c r="P395" s="11">
        <v>42342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4</v>
      </c>
      <c r="M396" s="6">
        <v>2019</v>
      </c>
      <c r="N396" s="7">
        <v>0</v>
      </c>
      <c r="O396" s="11">
        <v>42342</v>
      </c>
      <c r="P396" s="11">
        <v>42342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6</v>
      </c>
      <c r="M397" s="6">
        <v>2021</v>
      </c>
      <c r="N397" s="7">
        <v>0</v>
      </c>
      <c r="O397" s="11">
        <v>42342</v>
      </c>
      <c r="P397" s="11">
        <v>42342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8</v>
      </c>
      <c r="M398" s="6">
        <v>2023</v>
      </c>
      <c r="N398" s="7">
        <v>0</v>
      </c>
      <c r="O398" s="11">
        <v>42342</v>
      </c>
      <c r="P398" s="11">
        <v>42342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10</v>
      </c>
      <c r="M399" s="6">
        <v>2025</v>
      </c>
      <c r="N399" s="7">
        <v>0</v>
      </c>
      <c r="O399" s="11">
        <v>42342</v>
      </c>
      <c r="P399" s="11">
        <v>42342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1</v>
      </c>
      <c r="M400" s="6">
        <v>2016</v>
      </c>
      <c r="N400" s="7">
        <v>0</v>
      </c>
      <c r="O400" s="11">
        <v>42342</v>
      </c>
      <c r="P400" s="11">
        <v>42342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11</v>
      </c>
      <c r="M401" s="6">
        <v>2026</v>
      </c>
      <c r="N401" s="7">
        <v>0</v>
      </c>
      <c r="O401" s="11">
        <v>42342</v>
      </c>
      <c r="P401" s="11">
        <v>42342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10</v>
      </c>
      <c r="M402" s="6">
        <v>2025</v>
      </c>
      <c r="N402" s="7">
        <v>0</v>
      </c>
      <c r="O402" s="11">
        <v>42342</v>
      </c>
      <c r="P402" s="11">
        <v>42342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5</v>
      </c>
      <c r="M403" s="6">
        <v>2020</v>
      </c>
      <c r="N403" s="7">
        <v>0</v>
      </c>
      <c r="O403" s="11">
        <v>42342</v>
      </c>
      <c r="P403" s="11">
        <v>42342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9</v>
      </c>
      <c r="M404" s="6">
        <v>2024</v>
      </c>
      <c r="N404" s="7">
        <v>0</v>
      </c>
      <c r="O404" s="11">
        <v>42342</v>
      </c>
      <c r="P404" s="11">
        <v>42342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3</v>
      </c>
      <c r="M405" s="6">
        <v>2018</v>
      </c>
      <c r="N405" s="7">
        <v>0</v>
      </c>
      <c r="O405" s="11">
        <v>42342</v>
      </c>
      <c r="P405" s="11">
        <v>42342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4</v>
      </c>
      <c r="M406" s="6">
        <v>2019</v>
      </c>
      <c r="N406" s="7">
        <v>0</v>
      </c>
      <c r="O406" s="11">
        <v>42342</v>
      </c>
      <c r="P406" s="11">
        <v>42342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2</v>
      </c>
      <c r="M407" s="6">
        <v>2017</v>
      </c>
      <c r="N407" s="7">
        <v>0</v>
      </c>
      <c r="O407" s="11">
        <v>42342</v>
      </c>
      <c r="P407" s="11">
        <v>42342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8</v>
      </c>
      <c r="M408" s="6">
        <v>2023</v>
      </c>
      <c r="N408" s="7">
        <v>0</v>
      </c>
      <c r="O408" s="11">
        <v>42342</v>
      </c>
      <c r="P408" s="11">
        <v>42342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7</v>
      </c>
      <c r="M409" s="6">
        <v>2022</v>
      </c>
      <c r="N409" s="7">
        <v>0</v>
      </c>
      <c r="O409" s="11">
        <v>42342</v>
      </c>
      <c r="P409" s="11">
        <v>42342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6</v>
      </c>
      <c r="M410" s="6">
        <v>2021</v>
      </c>
      <c r="N410" s="7">
        <v>0</v>
      </c>
      <c r="O410" s="11">
        <v>42342</v>
      </c>
      <c r="P410" s="11">
        <v>42342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0</v>
      </c>
      <c r="M411" s="6">
        <v>2015</v>
      </c>
      <c r="N411" s="7">
        <v>0</v>
      </c>
      <c r="O411" s="11">
        <v>42342</v>
      </c>
      <c r="P411" s="11">
        <v>42342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580</v>
      </c>
      <c r="H412" s="10">
        <v>11.1</v>
      </c>
      <c r="I412" s="10"/>
      <c r="J412" s="10" t="s">
        <v>75</v>
      </c>
      <c r="K412" s="10" t="b">
        <v>0</v>
      </c>
      <c r="L412" s="10">
        <v>5</v>
      </c>
      <c r="M412" s="6">
        <v>2020</v>
      </c>
      <c r="N412" s="7">
        <v>0</v>
      </c>
      <c r="O412" s="11">
        <v>42342</v>
      </c>
      <c r="P412" s="11">
        <v>42342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10</v>
      </c>
      <c r="M413" s="6">
        <v>2025</v>
      </c>
      <c r="N413" s="7">
        <v>0</v>
      </c>
      <c r="O413" s="11">
        <v>42342</v>
      </c>
      <c r="P413" s="11">
        <v>42342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8</v>
      </c>
      <c r="M414" s="6">
        <v>2023</v>
      </c>
      <c r="N414" s="7">
        <v>0</v>
      </c>
      <c r="O414" s="11">
        <v>42342</v>
      </c>
      <c r="P414" s="11">
        <v>42342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0</v>
      </c>
      <c r="M415" s="6">
        <v>2015</v>
      </c>
      <c r="N415" s="7">
        <v>181613501.81</v>
      </c>
      <c r="O415" s="11">
        <v>42342</v>
      </c>
      <c r="P415" s="11">
        <v>42342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1</v>
      </c>
      <c r="M416" s="6">
        <v>2016</v>
      </c>
      <c r="N416" s="7">
        <v>183054927</v>
      </c>
      <c r="O416" s="11">
        <v>42342</v>
      </c>
      <c r="P416" s="11">
        <v>42342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2</v>
      </c>
      <c r="M417" s="6">
        <v>2017</v>
      </c>
      <c r="N417" s="7">
        <v>184519367</v>
      </c>
      <c r="O417" s="11">
        <v>42342</v>
      </c>
      <c r="P417" s="11">
        <v>42342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4</v>
      </c>
      <c r="M418" s="6">
        <v>2019</v>
      </c>
      <c r="N418" s="7">
        <v>0</v>
      </c>
      <c r="O418" s="11">
        <v>42342</v>
      </c>
      <c r="P418" s="11">
        <v>42342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6</v>
      </c>
      <c r="M419" s="6">
        <v>2021</v>
      </c>
      <c r="N419" s="7">
        <v>0</v>
      </c>
      <c r="O419" s="11">
        <v>42342</v>
      </c>
      <c r="P419" s="11">
        <v>42342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7</v>
      </c>
      <c r="M420" s="6">
        <v>2022</v>
      </c>
      <c r="N420" s="7">
        <v>0</v>
      </c>
      <c r="O420" s="11">
        <v>42342</v>
      </c>
      <c r="P420" s="11">
        <v>42342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11</v>
      </c>
      <c r="M421" s="6">
        <v>2026</v>
      </c>
      <c r="N421" s="7">
        <v>0</v>
      </c>
      <c r="O421" s="11">
        <v>42342</v>
      </c>
      <c r="P421" s="11">
        <v>42342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3</v>
      </c>
      <c r="M422" s="6">
        <v>2018</v>
      </c>
      <c r="N422" s="7">
        <v>185995522</v>
      </c>
      <c r="O422" s="11">
        <v>42342</v>
      </c>
      <c r="P422" s="11">
        <v>42342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9</v>
      </c>
      <c r="M423" s="6">
        <v>2024</v>
      </c>
      <c r="N423" s="7">
        <v>0</v>
      </c>
      <c r="O423" s="11">
        <v>42342</v>
      </c>
      <c r="P423" s="11">
        <v>42342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11</v>
      </c>
      <c r="M424" s="6">
        <v>2026</v>
      </c>
      <c r="N424" s="7">
        <v>0.0288</v>
      </c>
      <c r="O424" s="11">
        <v>42342</v>
      </c>
      <c r="P424" s="11">
        <v>42342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3</v>
      </c>
      <c r="M425" s="6">
        <v>2018</v>
      </c>
      <c r="N425" s="7">
        <v>0.0668</v>
      </c>
      <c r="O425" s="11">
        <v>42342</v>
      </c>
      <c r="P425" s="11">
        <v>42342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4</v>
      </c>
      <c r="M426" s="6">
        <v>2019</v>
      </c>
      <c r="N426" s="7">
        <v>0.0655</v>
      </c>
      <c r="O426" s="11">
        <v>42342</v>
      </c>
      <c r="P426" s="11">
        <v>42342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7</v>
      </c>
      <c r="M427" s="6">
        <v>2022</v>
      </c>
      <c r="N427" s="7">
        <v>0.0505</v>
      </c>
      <c r="O427" s="11">
        <v>42342</v>
      </c>
      <c r="P427" s="11">
        <v>42342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8</v>
      </c>
      <c r="M428" s="6">
        <v>2023</v>
      </c>
      <c r="N428" s="7">
        <v>0.032</v>
      </c>
      <c r="O428" s="11">
        <v>42342</v>
      </c>
      <c r="P428" s="11">
        <v>42342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2</v>
      </c>
      <c r="M429" s="6">
        <v>2017</v>
      </c>
      <c r="N429" s="7">
        <v>0.0712</v>
      </c>
      <c r="O429" s="11">
        <v>42342</v>
      </c>
      <c r="P429" s="11">
        <v>42342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6</v>
      </c>
      <c r="M430" s="6">
        <v>2021</v>
      </c>
      <c r="N430" s="7">
        <v>0.0646</v>
      </c>
      <c r="O430" s="11">
        <v>42342</v>
      </c>
      <c r="P430" s="11">
        <v>42342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9</v>
      </c>
      <c r="M431" s="6">
        <v>2024</v>
      </c>
      <c r="N431" s="7">
        <v>0.0311</v>
      </c>
      <c r="O431" s="11">
        <v>42342</v>
      </c>
      <c r="P431" s="11">
        <v>42342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10</v>
      </c>
      <c r="M432" s="6">
        <v>2025</v>
      </c>
      <c r="N432" s="7">
        <v>0.0294</v>
      </c>
      <c r="O432" s="11">
        <v>42342</v>
      </c>
      <c r="P432" s="11">
        <v>42342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5</v>
      </c>
      <c r="M433" s="6">
        <v>2020</v>
      </c>
      <c r="N433" s="7">
        <v>0.0698</v>
      </c>
      <c r="O433" s="11">
        <v>42342</v>
      </c>
      <c r="P433" s="11">
        <v>42342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1</v>
      </c>
      <c r="M434" s="6">
        <v>2016</v>
      </c>
      <c r="N434" s="7">
        <v>0.047</v>
      </c>
      <c r="O434" s="11">
        <v>42342</v>
      </c>
      <c r="P434" s="11">
        <v>42342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0</v>
      </c>
      <c r="M435" s="6">
        <v>2015</v>
      </c>
      <c r="N435" s="7">
        <v>0.0488</v>
      </c>
      <c r="O435" s="11">
        <v>42342</v>
      </c>
      <c r="P435" s="11">
        <v>42342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9</v>
      </c>
      <c r="M436" s="6">
        <v>2024</v>
      </c>
      <c r="N436" s="7">
        <v>0.0876</v>
      </c>
      <c r="O436" s="11">
        <v>42342</v>
      </c>
      <c r="P436" s="11">
        <v>42342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0</v>
      </c>
      <c r="M437" s="6">
        <v>2015</v>
      </c>
      <c r="N437" s="7">
        <v>0.0689</v>
      </c>
      <c r="O437" s="11">
        <v>42342</v>
      </c>
      <c r="P437" s="11">
        <v>42342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508</v>
      </c>
      <c r="H438" s="10">
        <v>9.5</v>
      </c>
      <c r="I438" s="10" t="s">
        <v>230</v>
      </c>
      <c r="J438" s="10" t="s">
        <v>231</v>
      </c>
      <c r="K438" s="10" t="b">
        <v>0</v>
      </c>
      <c r="L438" s="10">
        <v>6</v>
      </c>
      <c r="M438" s="6">
        <v>2021</v>
      </c>
      <c r="N438" s="7">
        <v>0.0876</v>
      </c>
      <c r="O438" s="11">
        <v>42342</v>
      </c>
      <c r="P438" s="11">
        <v>42342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508</v>
      </c>
      <c r="H439" s="10">
        <v>9.5</v>
      </c>
      <c r="I439" s="10" t="s">
        <v>230</v>
      </c>
      <c r="J439" s="10" t="s">
        <v>231</v>
      </c>
      <c r="K439" s="10" t="b">
        <v>0</v>
      </c>
      <c r="L439" s="10">
        <v>4</v>
      </c>
      <c r="M439" s="6">
        <v>2019</v>
      </c>
      <c r="N439" s="7">
        <v>0.0876</v>
      </c>
      <c r="O439" s="11">
        <v>42342</v>
      </c>
      <c r="P439" s="11">
        <v>42342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508</v>
      </c>
      <c r="H440" s="10">
        <v>9.5</v>
      </c>
      <c r="I440" s="10" t="s">
        <v>230</v>
      </c>
      <c r="J440" s="10" t="s">
        <v>231</v>
      </c>
      <c r="K440" s="10" t="b">
        <v>0</v>
      </c>
      <c r="L440" s="10">
        <v>11</v>
      </c>
      <c r="M440" s="6">
        <v>2026</v>
      </c>
      <c r="N440" s="7">
        <v>0.0876</v>
      </c>
      <c r="O440" s="11">
        <v>42342</v>
      </c>
      <c r="P440" s="11">
        <v>42342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3</v>
      </c>
      <c r="M441" s="6">
        <v>2018</v>
      </c>
      <c r="N441" s="7">
        <v>0.0898</v>
      </c>
      <c r="O441" s="11">
        <v>42342</v>
      </c>
      <c r="P441" s="11">
        <v>42342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8</v>
      </c>
      <c r="M442" s="6">
        <v>2023</v>
      </c>
      <c r="N442" s="7">
        <v>0.0876</v>
      </c>
      <c r="O442" s="11">
        <v>42342</v>
      </c>
      <c r="P442" s="11">
        <v>42342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2</v>
      </c>
      <c r="M443" s="6">
        <v>2017</v>
      </c>
      <c r="N443" s="7">
        <v>0.0816</v>
      </c>
      <c r="O443" s="11">
        <v>42342</v>
      </c>
      <c r="P443" s="11">
        <v>42342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508</v>
      </c>
      <c r="H444" s="10">
        <v>9.5</v>
      </c>
      <c r="I444" s="10" t="s">
        <v>230</v>
      </c>
      <c r="J444" s="10" t="s">
        <v>231</v>
      </c>
      <c r="K444" s="10" t="b">
        <v>0</v>
      </c>
      <c r="L444" s="10">
        <v>1</v>
      </c>
      <c r="M444" s="6">
        <v>2016</v>
      </c>
      <c r="N444" s="7">
        <v>0.0754</v>
      </c>
      <c r="O444" s="11">
        <v>42342</v>
      </c>
      <c r="P444" s="11">
        <v>42342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508</v>
      </c>
      <c r="H445" s="10">
        <v>9.5</v>
      </c>
      <c r="I445" s="10" t="s">
        <v>230</v>
      </c>
      <c r="J445" s="10" t="s">
        <v>231</v>
      </c>
      <c r="K445" s="10" t="b">
        <v>0</v>
      </c>
      <c r="L445" s="10">
        <v>10</v>
      </c>
      <c r="M445" s="6">
        <v>2025</v>
      </c>
      <c r="N445" s="7">
        <v>0.0876</v>
      </c>
      <c r="O445" s="11">
        <v>42342</v>
      </c>
      <c r="P445" s="11">
        <v>42342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5</v>
      </c>
      <c r="M446" s="6">
        <v>2020</v>
      </c>
      <c r="N446" s="7">
        <v>0.0876</v>
      </c>
      <c r="O446" s="11">
        <v>42342</v>
      </c>
      <c r="P446" s="11">
        <v>42342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7</v>
      </c>
      <c r="M447" s="6">
        <v>2022</v>
      </c>
      <c r="N447" s="7">
        <v>0.0876</v>
      </c>
      <c r="O447" s="11">
        <v>42342</v>
      </c>
      <c r="P447" s="11">
        <v>42342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50</v>
      </c>
      <c r="H448" s="10" t="s">
        <v>32</v>
      </c>
      <c r="I448" s="10"/>
      <c r="J448" s="10" t="s">
        <v>33</v>
      </c>
      <c r="K448" s="10" t="b">
        <v>1</v>
      </c>
      <c r="L448" s="10">
        <v>4</v>
      </c>
      <c r="M448" s="6">
        <v>2019</v>
      </c>
      <c r="N448" s="7">
        <v>0</v>
      </c>
      <c r="O448" s="11">
        <v>42342</v>
      </c>
      <c r="P448" s="11">
        <v>42342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50</v>
      </c>
      <c r="H449" s="10" t="s">
        <v>32</v>
      </c>
      <c r="I449" s="10"/>
      <c r="J449" s="10" t="s">
        <v>33</v>
      </c>
      <c r="K449" s="10" t="b">
        <v>1</v>
      </c>
      <c r="L449" s="10">
        <v>0</v>
      </c>
      <c r="M449" s="6">
        <v>2015</v>
      </c>
      <c r="N449" s="7">
        <v>107717313</v>
      </c>
      <c r="O449" s="11">
        <v>42342</v>
      </c>
      <c r="P449" s="11">
        <v>42342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50</v>
      </c>
      <c r="H450" s="10" t="s">
        <v>32</v>
      </c>
      <c r="I450" s="10"/>
      <c r="J450" s="10" t="s">
        <v>33</v>
      </c>
      <c r="K450" s="10" t="b">
        <v>1</v>
      </c>
      <c r="L450" s="10">
        <v>6</v>
      </c>
      <c r="M450" s="6">
        <v>2021</v>
      </c>
      <c r="N450" s="7">
        <v>0</v>
      </c>
      <c r="O450" s="11">
        <v>42342</v>
      </c>
      <c r="P450" s="11">
        <v>42342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1</v>
      </c>
      <c r="M451" s="6">
        <v>2016</v>
      </c>
      <c r="N451" s="7">
        <v>109656224</v>
      </c>
      <c r="O451" s="11">
        <v>42342</v>
      </c>
      <c r="P451" s="11">
        <v>42342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10</v>
      </c>
      <c r="M452" s="6">
        <v>2025</v>
      </c>
      <c r="N452" s="7">
        <v>0</v>
      </c>
      <c r="O452" s="11">
        <v>42342</v>
      </c>
      <c r="P452" s="11">
        <v>42342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5</v>
      </c>
      <c r="M453" s="6">
        <v>2020</v>
      </c>
      <c r="N453" s="7">
        <v>0</v>
      </c>
      <c r="O453" s="11">
        <v>42342</v>
      </c>
      <c r="P453" s="11">
        <v>42342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3</v>
      </c>
      <c r="M454" s="6">
        <v>2018</v>
      </c>
      <c r="N454" s="7">
        <v>113639377</v>
      </c>
      <c r="O454" s="11">
        <v>42342</v>
      </c>
      <c r="P454" s="11">
        <v>42342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8</v>
      </c>
      <c r="M455" s="6">
        <v>2023</v>
      </c>
      <c r="N455" s="7">
        <v>0</v>
      </c>
      <c r="O455" s="11">
        <v>42342</v>
      </c>
      <c r="P455" s="11">
        <v>42342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11</v>
      </c>
      <c r="M456" s="6">
        <v>2026</v>
      </c>
      <c r="N456" s="7">
        <v>0</v>
      </c>
      <c r="O456" s="11">
        <v>42342</v>
      </c>
      <c r="P456" s="11">
        <v>42342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9</v>
      </c>
      <c r="M457" s="6">
        <v>2024</v>
      </c>
      <c r="N457" s="7">
        <v>0</v>
      </c>
      <c r="O457" s="11">
        <v>42342</v>
      </c>
      <c r="P457" s="11">
        <v>42342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7</v>
      </c>
      <c r="M458" s="6">
        <v>2022</v>
      </c>
      <c r="N458" s="7">
        <v>0</v>
      </c>
      <c r="O458" s="11">
        <v>42342</v>
      </c>
      <c r="P458" s="11">
        <v>42342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2</v>
      </c>
      <c r="M459" s="6">
        <v>2017</v>
      </c>
      <c r="N459" s="7">
        <v>111630036</v>
      </c>
      <c r="O459" s="11">
        <v>42342</v>
      </c>
      <c r="P459" s="11">
        <v>42342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510</v>
      </c>
      <c r="H460" s="10">
        <v>9.6</v>
      </c>
      <c r="I460" s="10"/>
      <c r="J460" s="10" t="s">
        <v>232</v>
      </c>
      <c r="K460" s="10" t="b">
        <v>1</v>
      </c>
      <c r="L460" s="10">
        <v>8</v>
      </c>
      <c r="M460" s="6">
        <v>2023</v>
      </c>
      <c r="N460" s="7">
        <v>0.0876</v>
      </c>
      <c r="O460" s="11">
        <v>42342</v>
      </c>
      <c r="P460" s="11">
        <v>42342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510</v>
      </c>
      <c r="H461" s="10">
        <v>9.6</v>
      </c>
      <c r="I461" s="10"/>
      <c r="J461" s="10" t="s">
        <v>232</v>
      </c>
      <c r="K461" s="10" t="b">
        <v>1</v>
      </c>
      <c r="L461" s="10">
        <v>11</v>
      </c>
      <c r="M461" s="6">
        <v>2026</v>
      </c>
      <c r="N461" s="7">
        <v>0.0876</v>
      </c>
      <c r="O461" s="11">
        <v>42342</v>
      </c>
      <c r="P461" s="11">
        <v>42342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7</v>
      </c>
      <c r="M462" s="6">
        <v>2022</v>
      </c>
      <c r="N462" s="7">
        <v>0.0876</v>
      </c>
      <c r="O462" s="11">
        <v>42342</v>
      </c>
      <c r="P462" s="11">
        <v>42342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5</v>
      </c>
      <c r="M463" s="6">
        <v>2020</v>
      </c>
      <c r="N463" s="7">
        <v>0.0863</v>
      </c>
      <c r="O463" s="11">
        <v>42342</v>
      </c>
      <c r="P463" s="11">
        <v>42342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510</v>
      </c>
      <c r="H464" s="10">
        <v>9.6</v>
      </c>
      <c r="I464" s="10"/>
      <c r="J464" s="10" t="s">
        <v>232</v>
      </c>
      <c r="K464" s="10" t="b">
        <v>1</v>
      </c>
      <c r="L464" s="10">
        <v>4</v>
      </c>
      <c r="M464" s="6">
        <v>2019</v>
      </c>
      <c r="N464" s="7">
        <v>0.0823</v>
      </c>
      <c r="O464" s="11">
        <v>42342</v>
      </c>
      <c r="P464" s="11">
        <v>42342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510</v>
      </c>
      <c r="H465" s="10">
        <v>9.6</v>
      </c>
      <c r="I465" s="10"/>
      <c r="J465" s="10" t="s">
        <v>232</v>
      </c>
      <c r="K465" s="10" t="b">
        <v>1</v>
      </c>
      <c r="L465" s="10">
        <v>6</v>
      </c>
      <c r="M465" s="6">
        <v>2021</v>
      </c>
      <c r="N465" s="7">
        <v>0.0883</v>
      </c>
      <c r="O465" s="11">
        <v>42342</v>
      </c>
      <c r="P465" s="11">
        <v>42342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510</v>
      </c>
      <c r="H466" s="10">
        <v>9.6</v>
      </c>
      <c r="I466" s="10"/>
      <c r="J466" s="10" t="s">
        <v>232</v>
      </c>
      <c r="K466" s="10" t="b">
        <v>1</v>
      </c>
      <c r="L466" s="10">
        <v>3</v>
      </c>
      <c r="M466" s="6">
        <v>2018</v>
      </c>
      <c r="N466" s="7">
        <v>0.0753</v>
      </c>
      <c r="O466" s="11">
        <v>42342</v>
      </c>
      <c r="P466" s="11">
        <v>42342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10</v>
      </c>
      <c r="M467" s="6">
        <v>2025</v>
      </c>
      <c r="N467" s="7">
        <v>0.0876</v>
      </c>
      <c r="O467" s="11">
        <v>42342</v>
      </c>
      <c r="P467" s="11">
        <v>42342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0</v>
      </c>
      <c r="M468" s="6">
        <v>2015</v>
      </c>
      <c r="N468" s="7">
        <v>0.0587</v>
      </c>
      <c r="O468" s="11">
        <v>42342</v>
      </c>
      <c r="P468" s="11">
        <v>42342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9</v>
      </c>
      <c r="M469" s="6">
        <v>2024</v>
      </c>
      <c r="N469" s="7">
        <v>0.0876</v>
      </c>
      <c r="O469" s="11">
        <v>42342</v>
      </c>
      <c r="P469" s="11">
        <v>42342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1</v>
      </c>
      <c r="M470" s="6">
        <v>2016</v>
      </c>
      <c r="N470" s="7">
        <v>0.0609</v>
      </c>
      <c r="O470" s="11">
        <v>42342</v>
      </c>
      <c r="P470" s="11">
        <v>42342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510</v>
      </c>
      <c r="H471" s="10">
        <v>9.6</v>
      </c>
      <c r="I471" s="10"/>
      <c r="J471" s="10" t="s">
        <v>232</v>
      </c>
      <c r="K471" s="10" t="b">
        <v>1</v>
      </c>
      <c r="L471" s="10">
        <v>2</v>
      </c>
      <c r="M471" s="6">
        <v>2017</v>
      </c>
      <c r="N471" s="7">
        <v>0.0716</v>
      </c>
      <c r="O471" s="11">
        <v>42342</v>
      </c>
      <c r="P471" s="11">
        <v>42342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20</v>
      </c>
      <c r="H472" s="10">
        <v>1.1</v>
      </c>
      <c r="I472" s="10"/>
      <c r="J472" s="10" t="s">
        <v>27</v>
      </c>
      <c r="K472" s="10" t="b">
        <v>1</v>
      </c>
      <c r="L472" s="10">
        <v>9</v>
      </c>
      <c r="M472" s="6">
        <v>2024</v>
      </c>
      <c r="N472" s="7">
        <v>420117113</v>
      </c>
      <c r="O472" s="11">
        <v>42342</v>
      </c>
      <c r="P472" s="11">
        <v>42342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20</v>
      </c>
      <c r="H473" s="10">
        <v>1.1</v>
      </c>
      <c r="I473" s="10"/>
      <c r="J473" s="10" t="s">
        <v>27</v>
      </c>
      <c r="K473" s="10" t="b">
        <v>1</v>
      </c>
      <c r="L473" s="10">
        <v>0</v>
      </c>
      <c r="M473" s="6">
        <v>2015</v>
      </c>
      <c r="N473" s="7">
        <v>403649181.77</v>
      </c>
      <c r="O473" s="11">
        <v>42342</v>
      </c>
      <c r="P473" s="11">
        <v>42342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8</v>
      </c>
      <c r="M474" s="6">
        <v>2023</v>
      </c>
      <c r="N474" s="7">
        <v>420117113</v>
      </c>
      <c r="O474" s="11">
        <v>42342</v>
      </c>
      <c r="P474" s="11">
        <v>42342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7</v>
      </c>
      <c r="M475" s="6">
        <v>2022</v>
      </c>
      <c r="N475" s="7">
        <v>420117113</v>
      </c>
      <c r="O475" s="11">
        <v>42342</v>
      </c>
      <c r="P475" s="11">
        <v>42342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5</v>
      </c>
      <c r="M476" s="6">
        <v>2020</v>
      </c>
      <c r="N476" s="7">
        <v>420117113</v>
      </c>
      <c r="O476" s="11">
        <v>42342</v>
      </c>
      <c r="P476" s="11">
        <v>42342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1</v>
      </c>
      <c r="M477" s="6">
        <v>2016</v>
      </c>
      <c r="N477" s="7">
        <v>408852247</v>
      </c>
      <c r="O477" s="11">
        <v>42342</v>
      </c>
      <c r="P477" s="11">
        <v>42342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11</v>
      </c>
      <c r="M478" s="6">
        <v>2026</v>
      </c>
      <c r="N478" s="7">
        <v>420117113</v>
      </c>
      <c r="O478" s="11">
        <v>42342</v>
      </c>
      <c r="P478" s="11">
        <v>42342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3</v>
      </c>
      <c r="M479" s="6">
        <v>2018</v>
      </c>
      <c r="N479" s="7">
        <v>420117113</v>
      </c>
      <c r="O479" s="11">
        <v>42342</v>
      </c>
      <c r="P479" s="11">
        <v>42342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4</v>
      </c>
      <c r="M480" s="6">
        <v>2019</v>
      </c>
      <c r="N480" s="7">
        <v>420117113</v>
      </c>
      <c r="O480" s="11">
        <v>42342</v>
      </c>
      <c r="P480" s="11">
        <v>42342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2</v>
      </c>
      <c r="M481" s="6">
        <v>2017</v>
      </c>
      <c r="N481" s="7">
        <v>413462531</v>
      </c>
      <c r="O481" s="11">
        <v>42342</v>
      </c>
      <c r="P481" s="11">
        <v>42342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10</v>
      </c>
      <c r="M482" s="6">
        <v>2025</v>
      </c>
      <c r="N482" s="7">
        <v>420117113</v>
      </c>
      <c r="O482" s="11">
        <v>42342</v>
      </c>
      <c r="P482" s="11">
        <v>42342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6</v>
      </c>
      <c r="M483" s="6">
        <v>2021</v>
      </c>
      <c r="N483" s="7">
        <v>420117113</v>
      </c>
      <c r="O483" s="11">
        <v>42342</v>
      </c>
      <c r="P483" s="11">
        <v>42342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620</v>
      </c>
      <c r="H484" s="10" t="s">
        <v>79</v>
      </c>
      <c r="I484" s="10"/>
      <c r="J484" s="10" t="s">
        <v>80</v>
      </c>
      <c r="K484" s="10" t="b">
        <v>1</v>
      </c>
      <c r="L484" s="10">
        <v>1</v>
      </c>
      <c r="M484" s="6">
        <v>2016</v>
      </c>
      <c r="N484" s="7">
        <v>13581082</v>
      </c>
      <c r="O484" s="11">
        <v>42342</v>
      </c>
      <c r="P484" s="11">
        <v>42342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620</v>
      </c>
      <c r="H485" s="10" t="s">
        <v>79</v>
      </c>
      <c r="I485" s="10"/>
      <c r="J485" s="10" t="s">
        <v>80</v>
      </c>
      <c r="K485" s="10" t="b">
        <v>1</v>
      </c>
      <c r="L485" s="10">
        <v>11</v>
      </c>
      <c r="M485" s="6">
        <v>2026</v>
      </c>
      <c r="N485" s="7">
        <v>0</v>
      </c>
      <c r="O485" s="11">
        <v>42342</v>
      </c>
      <c r="P485" s="11">
        <v>42342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0</v>
      </c>
      <c r="M486" s="6">
        <v>2015</v>
      </c>
      <c r="N486" s="7">
        <v>8487213</v>
      </c>
      <c r="O486" s="11">
        <v>42342</v>
      </c>
      <c r="P486" s="11">
        <v>42342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9</v>
      </c>
      <c r="M487" s="6">
        <v>2024</v>
      </c>
      <c r="N487" s="7">
        <v>0</v>
      </c>
      <c r="O487" s="11">
        <v>42342</v>
      </c>
      <c r="P487" s="11">
        <v>42342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8</v>
      </c>
      <c r="M488" s="6">
        <v>2023</v>
      </c>
      <c r="N488" s="7">
        <v>0</v>
      </c>
      <c r="O488" s="11">
        <v>42342</v>
      </c>
      <c r="P488" s="11">
        <v>42342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7</v>
      </c>
      <c r="M489" s="6">
        <v>2022</v>
      </c>
      <c r="N489" s="7">
        <v>0</v>
      </c>
      <c r="O489" s="11">
        <v>42342</v>
      </c>
      <c r="P489" s="11">
        <v>42342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2</v>
      </c>
      <c r="M490" s="6">
        <v>2017</v>
      </c>
      <c r="N490" s="7">
        <v>2830000</v>
      </c>
      <c r="O490" s="11">
        <v>42342</v>
      </c>
      <c r="P490" s="11">
        <v>42342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10</v>
      </c>
      <c r="M491" s="6">
        <v>2025</v>
      </c>
      <c r="N491" s="7">
        <v>0</v>
      </c>
      <c r="O491" s="11">
        <v>42342</v>
      </c>
      <c r="P491" s="11">
        <v>42342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5</v>
      </c>
      <c r="M492" s="6">
        <v>2020</v>
      </c>
      <c r="N492" s="7">
        <v>3660000</v>
      </c>
      <c r="O492" s="11">
        <v>42342</v>
      </c>
      <c r="P492" s="11">
        <v>42342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3</v>
      </c>
      <c r="M493" s="6">
        <v>2018</v>
      </c>
      <c r="N493" s="7">
        <v>3660000</v>
      </c>
      <c r="O493" s="11">
        <v>42342</v>
      </c>
      <c r="P493" s="11">
        <v>42342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6</v>
      </c>
      <c r="M494" s="6">
        <v>2021</v>
      </c>
      <c r="N494" s="7">
        <v>0</v>
      </c>
      <c r="O494" s="11">
        <v>42342</v>
      </c>
      <c r="P494" s="11">
        <v>42342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4</v>
      </c>
      <c r="M495" s="6">
        <v>2019</v>
      </c>
      <c r="N495" s="7">
        <v>3670000</v>
      </c>
      <c r="O495" s="11">
        <v>42342</v>
      </c>
      <c r="P495" s="11">
        <v>42342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950</v>
      </c>
      <c r="H496" s="10">
        <v>15</v>
      </c>
      <c r="I496" s="10"/>
      <c r="J496" s="10" t="s">
        <v>252</v>
      </c>
      <c r="K496" s="10" t="b">
        <v>1</v>
      </c>
      <c r="L496" s="10">
        <v>5</v>
      </c>
      <c r="M496" s="6">
        <v>2020</v>
      </c>
      <c r="N496" s="7">
        <v>0</v>
      </c>
      <c r="O496" s="11">
        <v>42342</v>
      </c>
      <c r="P496" s="11">
        <v>42342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8</v>
      </c>
      <c r="M497" s="6">
        <v>2023</v>
      </c>
      <c r="N497" s="7">
        <v>0</v>
      </c>
      <c r="O497" s="11">
        <v>42342</v>
      </c>
      <c r="P497" s="11">
        <v>42342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6</v>
      </c>
      <c r="M498" s="6">
        <v>2021</v>
      </c>
      <c r="N498" s="7">
        <v>0</v>
      </c>
      <c r="O498" s="11">
        <v>42342</v>
      </c>
      <c r="P498" s="11">
        <v>42342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2</v>
      </c>
      <c r="M499" s="6">
        <v>2017</v>
      </c>
      <c r="N499" s="7">
        <v>0</v>
      </c>
      <c r="O499" s="11">
        <v>42342</v>
      </c>
      <c r="P499" s="11">
        <v>42342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11</v>
      </c>
      <c r="M500" s="6">
        <v>2026</v>
      </c>
      <c r="N500" s="7">
        <v>0</v>
      </c>
      <c r="O500" s="11">
        <v>42342</v>
      </c>
      <c r="P500" s="11">
        <v>42342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10</v>
      </c>
      <c r="M501" s="6">
        <v>2025</v>
      </c>
      <c r="N501" s="7">
        <v>0</v>
      </c>
      <c r="O501" s="11">
        <v>42342</v>
      </c>
      <c r="P501" s="11">
        <v>42342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9</v>
      </c>
      <c r="M502" s="6">
        <v>2024</v>
      </c>
      <c r="N502" s="7">
        <v>0</v>
      </c>
      <c r="O502" s="11">
        <v>42342</v>
      </c>
      <c r="P502" s="11">
        <v>42342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3</v>
      </c>
      <c r="M503" s="6">
        <v>2018</v>
      </c>
      <c r="N503" s="7">
        <v>0</v>
      </c>
      <c r="O503" s="11">
        <v>42342</v>
      </c>
      <c r="P503" s="11">
        <v>42342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7</v>
      </c>
      <c r="M504" s="6">
        <v>2022</v>
      </c>
      <c r="N504" s="7">
        <v>0</v>
      </c>
      <c r="O504" s="11">
        <v>42342</v>
      </c>
      <c r="P504" s="11">
        <v>42342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1</v>
      </c>
      <c r="M505" s="6">
        <v>2016</v>
      </c>
      <c r="N505" s="7">
        <v>0</v>
      </c>
      <c r="O505" s="11">
        <v>42342</v>
      </c>
      <c r="P505" s="11">
        <v>42342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4</v>
      </c>
      <c r="M506" s="6">
        <v>2019</v>
      </c>
      <c r="N506" s="7">
        <v>0</v>
      </c>
      <c r="O506" s="11">
        <v>42342</v>
      </c>
      <c r="P506" s="11">
        <v>42342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0</v>
      </c>
      <c r="M507" s="6">
        <v>2015</v>
      </c>
      <c r="N507" s="7">
        <v>0</v>
      </c>
      <c r="O507" s="11">
        <v>42342</v>
      </c>
      <c r="P507" s="11">
        <v>42342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470</v>
      </c>
      <c r="H508" s="10">
        <v>9.1</v>
      </c>
      <c r="I508" s="10" t="s">
        <v>223</v>
      </c>
      <c r="J508" s="10" t="s">
        <v>224</v>
      </c>
      <c r="K508" s="10" t="b">
        <v>1</v>
      </c>
      <c r="L508" s="10">
        <v>7</v>
      </c>
      <c r="M508" s="6">
        <v>2022</v>
      </c>
      <c r="N508" s="7">
        <v>0.0505</v>
      </c>
      <c r="O508" s="11">
        <v>42342</v>
      </c>
      <c r="P508" s="11">
        <v>42342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11</v>
      </c>
      <c r="M509" s="6">
        <v>2026</v>
      </c>
      <c r="N509" s="7">
        <v>0.0288</v>
      </c>
      <c r="O509" s="11">
        <v>42342</v>
      </c>
      <c r="P509" s="11">
        <v>42342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5</v>
      </c>
      <c r="M510" s="6">
        <v>2020</v>
      </c>
      <c r="N510" s="7">
        <v>0.0698</v>
      </c>
      <c r="O510" s="11">
        <v>42342</v>
      </c>
      <c r="P510" s="11">
        <v>42342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1</v>
      </c>
      <c r="M511" s="6">
        <v>2016</v>
      </c>
      <c r="N511" s="7">
        <v>0.047</v>
      </c>
      <c r="O511" s="11">
        <v>42342</v>
      </c>
      <c r="P511" s="11">
        <v>42342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2</v>
      </c>
      <c r="M512" s="6">
        <v>2017</v>
      </c>
      <c r="N512" s="7">
        <v>0.0712</v>
      </c>
      <c r="O512" s="11">
        <v>42342</v>
      </c>
      <c r="P512" s="11">
        <v>42342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0</v>
      </c>
      <c r="M513" s="6">
        <v>2015</v>
      </c>
      <c r="N513" s="7">
        <v>0.0488</v>
      </c>
      <c r="O513" s="11">
        <v>42342</v>
      </c>
      <c r="P513" s="11">
        <v>42342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6</v>
      </c>
      <c r="M514" s="6">
        <v>2021</v>
      </c>
      <c r="N514" s="7">
        <v>0.0646</v>
      </c>
      <c r="O514" s="11">
        <v>42342</v>
      </c>
      <c r="P514" s="11">
        <v>42342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3</v>
      </c>
      <c r="M515" s="6">
        <v>2018</v>
      </c>
      <c r="N515" s="7">
        <v>0.0668</v>
      </c>
      <c r="O515" s="11">
        <v>42342</v>
      </c>
      <c r="P515" s="11">
        <v>42342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4</v>
      </c>
      <c r="M516" s="6">
        <v>2019</v>
      </c>
      <c r="N516" s="7">
        <v>0.0655</v>
      </c>
      <c r="O516" s="11">
        <v>42342</v>
      </c>
      <c r="P516" s="11">
        <v>42342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8</v>
      </c>
      <c r="M517" s="6">
        <v>2023</v>
      </c>
      <c r="N517" s="7">
        <v>0.032</v>
      </c>
      <c r="O517" s="11">
        <v>42342</v>
      </c>
      <c r="P517" s="11">
        <v>42342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9</v>
      </c>
      <c r="M518" s="6">
        <v>2024</v>
      </c>
      <c r="N518" s="7">
        <v>0.0311</v>
      </c>
      <c r="O518" s="11">
        <v>42342</v>
      </c>
      <c r="P518" s="11">
        <v>42342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470</v>
      </c>
      <c r="H519" s="10">
        <v>9.1</v>
      </c>
      <c r="I519" s="10" t="s">
        <v>223</v>
      </c>
      <c r="J519" s="10" t="s">
        <v>224</v>
      </c>
      <c r="K519" s="10" t="b">
        <v>1</v>
      </c>
      <c r="L519" s="10">
        <v>10</v>
      </c>
      <c r="M519" s="6">
        <v>2025</v>
      </c>
      <c r="N519" s="7">
        <v>0.0294</v>
      </c>
      <c r="O519" s="11">
        <v>42342</v>
      </c>
      <c r="P519" s="11">
        <v>42342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890</v>
      </c>
      <c r="H520" s="10">
        <v>14.2</v>
      </c>
      <c r="I520" s="10"/>
      <c r="J520" s="10" t="s">
        <v>115</v>
      </c>
      <c r="K520" s="10" t="b">
        <v>1</v>
      </c>
      <c r="L520" s="10">
        <v>10</v>
      </c>
      <c r="M520" s="6">
        <v>2025</v>
      </c>
      <c r="N520" s="7">
        <v>0</v>
      </c>
      <c r="O520" s="11">
        <v>42342</v>
      </c>
      <c r="P520" s="11">
        <v>42342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890</v>
      </c>
      <c r="H521" s="10">
        <v>14.2</v>
      </c>
      <c r="I521" s="10"/>
      <c r="J521" s="10" t="s">
        <v>115</v>
      </c>
      <c r="K521" s="10" t="b">
        <v>1</v>
      </c>
      <c r="L521" s="10">
        <v>8</v>
      </c>
      <c r="M521" s="6">
        <v>2023</v>
      </c>
      <c r="N521" s="7">
        <v>0</v>
      </c>
      <c r="O521" s="11">
        <v>42342</v>
      </c>
      <c r="P521" s="11">
        <v>42342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890</v>
      </c>
      <c r="H522" s="10">
        <v>14.2</v>
      </c>
      <c r="I522" s="10"/>
      <c r="J522" s="10" t="s">
        <v>115</v>
      </c>
      <c r="K522" s="10" t="b">
        <v>1</v>
      </c>
      <c r="L522" s="10">
        <v>1</v>
      </c>
      <c r="M522" s="6">
        <v>2016</v>
      </c>
      <c r="N522" s="7">
        <v>0</v>
      </c>
      <c r="O522" s="11">
        <v>42342</v>
      </c>
      <c r="P522" s="11">
        <v>42342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9</v>
      </c>
      <c r="M523" s="6">
        <v>2024</v>
      </c>
      <c r="N523" s="7">
        <v>0</v>
      </c>
      <c r="O523" s="11">
        <v>42342</v>
      </c>
      <c r="P523" s="11">
        <v>42342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2</v>
      </c>
      <c r="M524" s="6">
        <v>2017</v>
      </c>
      <c r="N524" s="7">
        <v>0</v>
      </c>
      <c r="O524" s="11">
        <v>42342</v>
      </c>
      <c r="P524" s="11">
        <v>42342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0</v>
      </c>
      <c r="M525" s="6">
        <v>2015</v>
      </c>
      <c r="N525" s="7">
        <v>0</v>
      </c>
      <c r="O525" s="11">
        <v>42342</v>
      </c>
      <c r="P525" s="11">
        <v>42342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5</v>
      </c>
      <c r="M526" s="6">
        <v>2020</v>
      </c>
      <c r="N526" s="7">
        <v>0</v>
      </c>
      <c r="O526" s="11">
        <v>42342</v>
      </c>
      <c r="P526" s="11">
        <v>42342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7</v>
      </c>
      <c r="M527" s="6">
        <v>2022</v>
      </c>
      <c r="N527" s="7">
        <v>0</v>
      </c>
      <c r="O527" s="11">
        <v>42342</v>
      </c>
      <c r="P527" s="11">
        <v>42342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3</v>
      </c>
      <c r="M528" s="6">
        <v>2018</v>
      </c>
      <c r="N528" s="7">
        <v>0</v>
      </c>
      <c r="O528" s="11">
        <v>42342</v>
      </c>
      <c r="P528" s="11">
        <v>42342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6</v>
      </c>
      <c r="M529" s="6">
        <v>2021</v>
      </c>
      <c r="N529" s="7">
        <v>0</v>
      </c>
      <c r="O529" s="11">
        <v>42342</v>
      </c>
      <c r="P529" s="11">
        <v>42342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11</v>
      </c>
      <c r="M530" s="6">
        <v>2026</v>
      </c>
      <c r="N530" s="7">
        <v>0</v>
      </c>
      <c r="O530" s="11">
        <v>42342</v>
      </c>
      <c r="P530" s="11">
        <v>42342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4</v>
      </c>
      <c r="M531" s="6">
        <v>2019</v>
      </c>
      <c r="N531" s="7">
        <v>0</v>
      </c>
      <c r="O531" s="11">
        <v>42342</v>
      </c>
      <c r="P531" s="11">
        <v>42342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300</v>
      </c>
      <c r="H532" s="10">
        <v>5</v>
      </c>
      <c r="I532" s="10" t="s">
        <v>212</v>
      </c>
      <c r="J532" s="10" t="s">
        <v>63</v>
      </c>
      <c r="K532" s="10" t="b">
        <v>0</v>
      </c>
      <c r="L532" s="10">
        <v>4</v>
      </c>
      <c r="M532" s="6">
        <v>2019</v>
      </c>
      <c r="N532" s="7">
        <v>14906516</v>
      </c>
      <c r="O532" s="11">
        <v>42342</v>
      </c>
      <c r="P532" s="11">
        <v>42342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300</v>
      </c>
      <c r="H533" s="10">
        <v>5</v>
      </c>
      <c r="I533" s="10" t="s">
        <v>212</v>
      </c>
      <c r="J533" s="10" t="s">
        <v>63</v>
      </c>
      <c r="K533" s="10" t="b">
        <v>0</v>
      </c>
      <c r="L533" s="10">
        <v>10</v>
      </c>
      <c r="M533" s="6">
        <v>2025</v>
      </c>
      <c r="N533" s="7">
        <v>3161200</v>
      </c>
      <c r="O533" s="11">
        <v>42342</v>
      </c>
      <c r="P533" s="11">
        <v>42342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300</v>
      </c>
      <c r="H534" s="10">
        <v>5</v>
      </c>
      <c r="I534" s="10" t="s">
        <v>212</v>
      </c>
      <c r="J534" s="10" t="s">
        <v>63</v>
      </c>
      <c r="K534" s="10" t="b">
        <v>0</v>
      </c>
      <c r="L534" s="10">
        <v>3</v>
      </c>
      <c r="M534" s="6">
        <v>2018</v>
      </c>
      <c r="N534" s="7">
        <v>14906516</v>
      </c>
      <c r="O534" s="11">
        <v>42342</v>
      </c>
      <c r="P534" s="11">
        <v>42342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0</v>
      </c>
      <c r="M535" s="6">
        <v>2015</v>
      </c>
      <c r="N535" s="7">
        <v>17428554.72</v>
      </c>
      <c r="O535" s="11">
        <v>42342</v>
      </c>
      <c r="P535" s="11">
        <v>42342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2</v>
      </c>
      <c r="M536" s="6">
        <v>2017</v>
      </c>
      <c r="N536" s="7">
        <v>15629096</v>
      </c>
      <c r="O536" s="11">
        <v>42342</v>
      </c>
      <c r="P536" s="11">
        <v>42342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5</v>
      </c>
      <c r="M537" s="6">
        <v>2020</v>
      </c>
      <c r="N537" s="7">
        <v>17384516</v>
      </c>
      <c r="O537" s="11">
        <v>42342</v>
      </c>
      <c r="P537" s="11">
        <v>42342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6</v>
      </c>
      <c r="M538" s="6">
        <v>2021</v>
      </c>
      <c r="N538" s="7">
        <v>15944516</v>
      </c>
      <c r="O538" s="11">
        <v>42342</v>
      </c>
      <c r="P538" s="11">
        <v>42342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9</v>
      </c>
      <c r="M539" s="6">
        <v>2024</v>
      </c>
      <c r="N539" s="7">
        <v>3521200</v>
      </c>
      <c r="O539" s="11">
        <v>42342</v>
      </c>
      <c r="P539" s="11">
        <v>42342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7</v>
      </c>
      <c r="M540" s="6">
        <v>2022</v>
      </c>
      <c r="N540" s="7">
        <v>10760516</v>
      </c>
      <c r="O540" s="11">
        <v>42342</v>
      </c>
      <c r="P540" s="11">
        <v>42342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8</v>
      </c>
      <c r="M541" s="6">
        <v>2023</v>
      </c>
      <c r="N541" s="7">
        <v>3539781.74</v>
      </c>
      <c r="O541" s="11">
        <v>42342</v>
      </c>
      <c r="P541" s="11">
        <v>42342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11</v>
      </c>
      <c r="M542" s="6">
        <v>2026</v>
      </c>
      <c r="N542" s="7">
        <v>3222900</v>
      </c>
      <c r="O542" s="11">
        <v>42342</v>
      </c>
      <c r="P542" s="11">
        <v>42342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1</v>
      </c>
      <c r="M543" s="6">
        <v>2016</v>
      </c>
      <c r="N543" s="7">
        <v>15629096</v>
      </c>
      <c r="O543" s="11">
        <v>42342</v>
      </c>
      <c r="P543" s="11">
        <v>42342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5</v>
      </c>
      <c r="M544" s="6">
        <v>2020</v>
      </c>
      <c r="N544" s="7">
        <v>0</v>
      </c>
      <c r="O544" s="11">
        <v>42342</v>
      </c>
      <c r="P544" s="11">
        <v>42342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840</v>
      </c>
      <c r="H545" s="10">
        <v>13.5</v>
      </c>
      <c r="I545" s="10"/>
      <c r="J545" s="10" t="s">
        <v>110</v>
      </c>
      <c r="K545" s="10" t="b">
        <v>1</v>
      </c>
      <c r="L545" s="10">
        <v>4</v>
      </c>
      <c r="M545" s="6">
        <v>2019</v>
      </c>
      <c r="N545" s="7">
        <v>0</v>
      </c>
      <c r="O545" s="11">
        <v>42342</v>
      </c>
      <c r="P545" s="11">
        <v>42342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840</v>
      </c>
      <c r="H546" s="10">
        <v>13.5</v>
      </c>
      <c r="I546" s="10"/>
      <c r="J546" s="10" t="s">
        <v>110</v>
      </c>
      <c r="K546" s="10" t="b">
        <v>1</v>
      </c>
      <c r="L546" s="10">
        <v>0</v>
      </c>
      <c r="M546" s="6">
        <v>2015</v>
      </c>
      <c r="N546" s="7">
        <v>0</v>
      </c>
      <c r="O546" s="11">
        <v>42342</v>
      </c>
      <c r="P546" s="11">
        <v>42342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6</v>
      </c>
      <c r="M547" s="6">
        <v>2021</v>
      </c>
      <c r="N547" s="7">
        <v>0</v>
      </c>
      <c r="O547" s="11">
        <v>42342</v>
      </c>
      <c r="P547" s="11">
        <v>42342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8</v>
      </c>
      <c r="M548" s="6">
        <v>2023</v>
      </c>
      <c r="N548" s="7">
        <v>0</v>
      </c>
      <c r="O548" s="11">
        <v>42342</v>
      </c>
      <c r="P548" s="11">
        <v>42342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7</v>
      </c>
      <c r="M549" s="6">
        <v>2022</v>
      </c>
      <c r="N549" s="7">
        <v>0</v>
      </c>
      <c r="O549" s="11">
        <v>42342</v>
      </c>
      <c r="P549" s="11">
        <v>42342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1</v>
      </c>
      <c r="M550" s="6">
        <v>2016</v>
      </c>
      <c r="N550" s="7">
        <v>0</v>
      </c>
      <c r="O550" s="11">
        <v>42342</v>
      </c>
      <c r="P550" s="11">
        <v>42342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11</v>
      </c>
      <c r="M551" s="6">
        <v>2026</v>
      </c>
      <c r="N551" s="7">
        <v>0</v>
      </c>
      <c r="O551" s="11">
        <v>42342</v>
      </c>
      <c r="P551" s="11">
        <v>42342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10</v>
      </c>
      <c r="M552" s="6">
        <v>2025</v>
      </c>
      <c r="N552" s="7">
        <v>0</v>
      </c>
      <c r="O552" s="11">
        <v>42342</v>
      </c>
      <c r="P552" s="11">
        <v>42342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840</v>
      </c>
      <c r="H553" s="10">
        <v>13.5</v>
      </c>
      <c r="I553" s="10"/>
      <c r="J553" s="10" t="s">
        <v>110</v>
      </c>
      <c r="K553" s="10" t="b">
        <v>1</v>
      </c>
      <c r="L553" s="10">
        <v>2</v>
      </c>
      <c r="M553" s="6">
        <v>2017</v>
      </c>
      <c r="N553" s="7">
        <v>0</v>
      </c>
      <c r="O553" s="11">
        <v>42342</v>
      </c>
      <c r="P553" s="11">
        <v>42342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9</v>
      </c>
      <c r="M554" s="6">
        <v>2024</v>
      </c>
      <c r="N554" s="7">
        <v>0</v>
      </c>
      <c r="O554" s="11">
        <v>42342</v>
      </c>
      <c r="P554" s="11">
        <v>42342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3</v>
      </c>
      <c r="M555" s="6">
        <v>2018</v>
      </c>
      <c r="N555" s="7">
        <v>0</v>
      </c>
      <c r="O555" s="11">
        <v>42342</v>
      </c>
      <c r="P555" s="11">
        <v>42342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870</v>
      </c>
      <c r="H556" s="10">
        <v>14</v>
      </c>
      <c r="I556" s="10"/>
      <c r="J556" s="10" t="s">
        <v>113</v>
      </c>
      <c r="K556" s="10" t="b">
        <v>1</v>
      </c>
      <c r="L556" s="10">
        <v>7</v>
      </c>
      <c r="M556" s="6">
        <v>2022</v>
      </c>
      <c r="N556" s="7">
        <v>0</v>
      </c>
      <c r="O556" s="11">
        <v>42342</v>
      </c>
      <c r="P556" s="11">
        <v>42342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870</v>
      </c>
      <c r="H557" s="10">
        <v>14</v>
      </c>
      <c r="I557" s="10"/>
      <c r="J557" s="10" t="s">
        <v>113</v>
      </c>
      <c r="K557" s="10" t="b">
        <v>1</v>
      </c>
      <c r="L557" s="10">
        <v>2</v>
      </c>
      <c r="M557" s="6">
        <v>2017</v>
      </c>
      <c r="N557" s="7">
        <v>0</v>
      </c>
      <c r="O557" s="11">
        <v>42342</v>
      </c>
      <c r="P557" s="11">
        <v>42342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870</v>
      </c>
      <c r="H558" s="10">
        <v>14</v>
      </c>
      <c r="I558" s="10"/>
      <c r="J558" s="10" t="s">
        <v>113</v>
      </c>
      <c r="K558" s="10" t="b">
        <v>1</v>
      </c>
      <c r="L558" s="10">
        <v>10</v>
      </c>
      <c r="M558" s="6">
        <v>2025</v>
      </c>
      <c r="N558" s="7">
        <v>0</v>
      </c>
      <c r="O558" s="11">
        <v>42342</v>
      </c>
      <c r="P558" s="11">
        <v>42342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1</v>
      </c>
      <c r="M559" s="6">
        <v>2016</v>
      </c>
      <c r="N559" s="7">
        <v>0</v>
      </c>
      <c r="O559" s="11">
        <v>42342</v>
      </c>
      <c r="P559" s="11">
        <v>42342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11</v>
      </c>
      <c r="M560" s="6">
        <v>2026</v>
      </c>
      <c r="N560" s="7">
        <v>0</v>
      </c>
      <c r="O560" s="11">
        <v>42342</v>
      </c>
      <c r="P560" s="11">
        <v>42342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0</v>
      </c>
      <c r="M561" s="6">
        <v>2015</v>
      </c>
      <c r="N561" s="7">
        <v>0</v>
      </c>
      <c r="O561" s="11">
        <v>42342</v>
      </c>
      <c r="P561" s="11">
        <v>42342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5</v>
      </c>
      <c r="M562" s="6">
        <v>2020</v>
      </c>
      <c r="N562" s="7">
        <v>0</v>
      </c>
      <c r="O562" s="11">
        <v>42342</v>
      </c>
      <c r="P562" s="11">
        <v>42342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3</v>
      </c>
      <c r="M563" s="6">
        <v>2018</v>
      </c>
      <c r="N563" s="7">
        <v>0</v>
      </c>
      <c r="O563" s="11">
        <v>42342</v>
      </c>
      <c r="P563" s="11">
        <v>42342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4</v>
      </c>
      <c r="M564" s="6">
        <v>2019</v>
      </c>
      <c r="N564" s="7">
        <v>0</v>
      </c>
      <c r="O564" s="11">
        <v>42342</v>
      </c>
      <c r="P564" s="11">
        <v>42342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9</v>
      </c>
      <c r="M565" s="6">
        <v>2024</v>
      </c>
      <c r="N565" s="7">
        <v>0</v>
      </c>
      <c r="O565" s="11">
        <v>42342</v>
      </c>
      <c r="P565" s="11">
        <v>42342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6</v>
      </c>
      <c r="M566" s="6">
        <v>2021</v>
      </c>
      <c r="N566" s="7">
        <v>0</v>
      </c>
      <c r="O566" s="11">
        <v>42342</v>
      </c>
      <c r="P566" s="11">
        <v>42342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8</v>
      </c>
      <c r="M567" s="6">
        <v>2023</v>
      </c>
      <c r="N567" s="7">
        <v>0</v>
      </c>
      <c r="O567" s="11">
        <v>42342</v>
      </c>
      <c r="P567" s="11">
        <v>42342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430</v>
      </c>
      <c r="H568" s="10">
        <v>8.2</v>
      </c>
      <c r="I568" s="10" t="s">
        <v>221</v>
      </c>
      <c r="J568" s="10" t="s">
        <v>222</v>
      </c>
      <c r="K568" s="10" t="b">
        <v>0</v>
      </c>
      <c r="L568" s="10">
        <v>4</v>
      </c>
      <c r="M568" s="6">
        <v>2019</v>
      </c>
      <c r="N568" s="7">
        <v>36819952</v>
      </c>
      <c r="O568" s="11">
        <v>42342</v>
      </c>
      <c r="P568" s="11">
        <v>42342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430</v>
      </c>
      <c r="H569" s="10">
        <v>8.2</v>
      </c>
      <c r="I569" s="10" t="s">
        <v>221</v>
      </c>
      <c r="J569" s="10" t="s">
        <v>222</v>
      </c>
      <c r="K569" s="10" t="b">
        <v>0</v>
      </c>
      <c r="L569" s="10">
        <v>0</v>
      </c>
      <c r="M569" s="6">
        <v>2015</v>
      </c>
      <c r="N569" s="7">
        <v>26295796.77</v>
      </c>
      <c r="O569" s="11">
        <v>42342</v>
      </c>
      <c r="P569" s="11">
        <v>42342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2</v>
      </c>
      <c r="M570" s="6">
        <v>2017</v>
      </c>
      <c r="N570" s="7">
        <v>31882470</v>
      </c>
      <c r="O570" s="11">
        <v>42342</v>
      </c>
      <c r="P570" s="11">
        <v>42342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10</v>
      </c>
      <c r="M571" s="6">
        <v>2025</v>
      </c>
      <c r="N571" s="7">
        <v>36819952</v>
      </c>
      <c r="O571" s="11">
        <v>42342</v>
      </c>
      <c r="P571" s="11">
        <v>42342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3</v>
      </c>
      <c r="M572" s="6">
        <v>2018</v>
      </c>
      <c r="N572" s="7">
        <v>36819952</v>
      </c>
      <c r="O572" s="11">
        <v>42342</v>
      </c>
      <c r="P572" s="11">
        <v>42342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11</v>
      </c>
      <c r="M573" s="6">
        <v>2026</v>
      </c>
      <c r="N573" s="7">
        <v>36819952</v>
      </c>
      <c r="O573" s="11">
        <v>42342</v>
      </c>
      <c r="P573" s="11">
        <v>42342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6</v>
      </c>
      <c r="M574" s="6">
        <v>2021</v>
      </c>
      <c r="N574" s="7">
        <v>36819952</v>
      </c>
      <c r="O574" s="11">
        <v>42342</v>
      </c>
      <c r="P574" s="11">
        <v>42342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5</v>
      </c>
      <c r="M575" s="6">
        <v>2020</v>
      </c>
      <c r="N575" s="7">
        <v>36819952</v>
      </c>
      <c r="O575" s="11">
        <v>42342</v>
      </c>
      <c r="P575" s="11">
        <v>42342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9</v>
      </c>
      <c r="M576" s="6">
        <v>2024</v>
      </c>
      <c r="N576" s="7">
        <v>36819952</v>
      </c>
      <c r="O576" s="11">
        <v>42342</v>
      </c>
      <c r="P576" s="11">
        <v>42342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1</v>
      </c>
      <c r="M577" s="6">
        <v>2016</v>
      </c>
      <c r="N577" s="7">
        <v>28981603</v>
      </c>
      <c r="O577" s="11">
        <v>42342</v>
      </c>
      <c r="P577" s="11">
        <v>42342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7</v>
      </c>
      <c r="M578" s="6">
        <v>2022</v>
      </c>
      <c r="N578" s="7">
        <v>36819952</v>
      </c>
      <c r="O578" s="11">
        <v>42342</v>
      </c>
      <c r="P578" s="11">
        <v>42342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8</v>
      </c>
      <c r="M579" s="6">
        <v>2023</v>
      </c>
      <c r="N579" s="7">
        <v>36819952</v>
      </c>
      <c r="O579" s="11">
        <v>42342</v>
      </c>
      <c r="P579" s="11">
        <v>42342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270</v>
      </c>
      <c r="H580" s="10" t="s">
        <v>60</v>
      </c>
      <c r="I580" s="10"/>
      <c r="J580" s="10" t="s">
        <v>58</v>
      </c>
      <c r="K580" s="10" t="b">
        <v>1</v>
      </c>
      <c r="L580" s="10">
        <v>10</v>
      </c>
      <c r="M580" s="6">
        <v>2025</v>
      </c>
      <c r="N580" s="7">
        <v>0</v>
      </c>
      <c r="O580" s="11">
        <v>42342</v>
      </c>
      <c r="P580" s="11">
        <v>42342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270</v>
      </c>
      <c r="H581" s="10" t="s">
        <v>60</v>
      </c>
      <c r="I581" s="10"/>
      <c r="J581" s="10" t="s">
        <v>58</v>
      </c>
      <c r="K581" s="10" t="b">
        <v>1</v>
      </c>
      <c r="L581" s="10">
        <v>2</v>
      </c>
      <c r="M581" s="6">
        <v>2017</v>
      </c>
      <c r="N581" s="7">
        <v>0</v>
      </c>
      <c r="O581" s="11">
        <v>42342</v>
      </c>
      <c r="P581" s="11">
        <v>42342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4</v>
      </c>
      <c r="M582" s="6">
        <v>2019</v>
      </c>
      <c r="N582" s="7">
        <v>0</v>
      </c>
      <c r="O582" s="11">
        <v>42342</v>
      </c>
      <c r="P582" s="11">
        <v>42342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0</v>
      </c>
      <c r="M583" s="6">
        <v>2015</v>
      </c>
      <c r="N583" s="7">
        <v>0</v>
      </c>
      <c r="O583" s="11">
        <v>42342</v>
      </c>
      <c r="P583" s="11">
        <v>42342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7</v>
      </c>
      <c r="M584" s="6">
        <v>2022</v>
      </c>
      <c r="N584" s="7">
        <v>0</v>
      </c>
      <c r="O584" s="11">
        <v>42342</v>
      </c>
      <c r="P584" s="11">
        <v>42342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11</v>
      </c>
      <c r="M585" s="6">
        <v>2026</v>
      </c>
      <c r="N585" s="7">
        <v>0</v>
      </c>
      <c r="O585" s="11">
        <v>42342</v>
      </c>
      <c r="P585" s="11">
        <v>42342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6</v>
      </c>
      <c r="M586" s="6">
        <v>2021</v>
      </c>
      <c r="N586" s="7">
        <v>0</v>
      </c>
      <c r="O586" s="11">
        <v>42342</v>
      </c>
      <c r="P586" s="11">
        <v>42342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8</v>
      </c>
      <c r="M587" s="6">
        <v>2023</v>
      </c>
      <c r="N587" s="7">
        <v>0</v>
      </c>
      <c r="O587" s="11">
        <v>42342</v>
      </c>
      <c r="P587" s="11">
        <v>42342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1</v>
      </c>
      <c r="M588" s="6">
        <v>2016</v>
      </c>
      <c r="N588" s="7">
        <v>0</v>
      </c>
      <c r="O588" s="11">
        <v>42342</v>
      </c>
      <c r="P588" s="11">
        <v>42342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9</v>
      </c>
      <c r="M589" s="6">
        <v>2024</v>
      </c>
      <c r="N589" s="7">
        <v>0</v>
      </c>
      <c r="O589" s="11">
        <v>42342</v>
      </c>
      <c r="P589" s="11">
        <v>42342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3</v>
      </c>
      <c r="M590" s="6">
        <v>2018</v>
      </c>
      <c r="N590" s="7">
        <v>0</v>
      </c>
      <c r="O590" s="11">
        <v>42342</v>
      </c>
      <c r="P590" s="11">
        <v>42342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5</v>
      </c>
      <c r="M591" s="6">
        <v>2020</v>
      </c>
      <c r="N591" s="7">
        <v>0</v>
      </c>
      <c r="O591" s="11">
        <v>42342</v>
      </c>
      <c r="P591" s="11">
        <v>42342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70</v>
      </c>
      <c r="H592" s="10" t="s">
        <v>36</v>
      </c>
      <c r="I592" s="10"/>
      <c r="J592" s="10" t="s">
        <v>37</v>
      </c>
      <c r="K592" s="10" t="b">
        <v>1</v>
      </c>
      <c r="L592" s="10">
        <v>7</v>
      </c>
      <c r="M592" s="6">
        <v>2022</v>
      </c>
      <c r="N592" s="7">
        <v>0</v>
      </c>
      <c r="O592" s="11">
        <v>42342</v>
      </c>
      <c r="P592" s="11">
        <v>42342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4</v>
      </c>
      <c r="M593" s="6">
        <v>2019</v>
      </c>
      <c r="N593" s="7">
        <v>0</v>
      </c>
      <c r="O593" s="11">
        <v>42342</v>
      </c>
      <c r="P593" s="11">
        <v>42342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6</v>
      </c>
      <c r="M594" s="6">
        <v>2021</v>
      </c>
      <c r="N594" s="7">
        <v>0</v>
      </c>
      <c r="O594" s="11">
        <v>42342</v>
      </c>
      <c r="P594" s="11">
        <v>42342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2</v>
      </c>
      <c r="M595" s="6">
        <v>2017</v>
      </c>
      <c r="N595" s="7">
        <v>119301600</v>
      </c>
      <c r="O595" s="11">
        <v>42342</v>
      </c>
      <c r="P595" s="11">
        <v>42342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9</v>
      </c>
      <c r="M596" s="6">
        <v>2024</v>
      </c>
      <c r="N596" s="7">
        <v>0</v>
      </c>
      <c r="O596" s="11">
        <v>42342</v>
      </c>
      <c r="P596" s="11">
        <v>42342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8</v>
      </c>
      <c r="M597" s="6">
        <v>2023</v>
      </c>
      <c r="N597" s="7">
        <v>0</v>
      </c>
      <c r="O597" s="11">
        <v>42342</v>
      </c>
      <c r="P597" s="11">
        <v>42342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3</v>
      </c>
      <c r="M598" s="6">
        <v>2018</v>
      </c>
      <c r="N598" s="7">
        <v>121449029</v>
      </c>
      <c r="O598" s="11">
        <v>42342</v>
      </c>
      <c r="P598" s="11">
        <v>42342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5</v>
      </c>
      <c r="M599" s="6">
        <v>2020</v>
      </c>
      <c r="N599" s="7">
        <v>0</v>
      </c>
      <c r="O599" s="11">
        <v>42342</v>
      </c>
      <c r="P599" s="11">
        <v>42342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1</v>
      </c>
      <c r="M600" s="6">
        <v>2016</v>
      </c>
      <c r="N600" s="7">
        <v>117192141</v>
      </c>
      <c r="O600" s="11">
        <v>42342</v>
      </c>
      <c r="P600" s="11">
        <v>42342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11</v>
      </c>
      <c r="M601" s="6">
        <v>2026</v>
      </c>
      <c r="N601" s="7">
        <v>0</v>
      </c>
      <c r="O601" s="11">
        <v>42342</v>
      </c>
      <c r="P601" s="11">
        <v>42342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10</v>
      </c>
      <c r="M602" s="6">
        <v>2025</v>
      </c>
      <c r="N602" s="7">
        <v>0</v>
      </c>
      <c r="O602" s="11">
        <v>42342</v>
      </c>
      <c r="P602" s="11">
        <v>42342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0</v>
      </c>
      <c r="M603" s="6">
        <v>2015</v>
      </c>
      <c r="N603" s="7">
        <v>115119982</v>
      </c>
      <c r="O603" s="11">
        <v>42342</v>
      </c>
      <c r="P603" s="11">
        <v>42342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260</v>
      </c>
      <c r="H604" s="10">
        <v>4.3</v>
      </c>
      <c r="I604" s="10"/>
      <c r="J604" s="10" t="s">
        <v>59</v>
      </c>
      <c r="K604" s="10" t="b">
        <v>1</v>
      </c>
      <c r="L604" s="10">
        <v>11</v>
      </c>
      <c r="M604" s="6">
        <v>2026</v>
      </c>
      <c r="N604" s="7">
        <v>0</v>
      </c>
      <c r="O604" s="11">
        <v>42342</v>
      </c>
      <c r="P604" s="11">
        <v>42342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7</v>
      </c>
      <c r="M605" s="6">
        <v>2022</v>
      </c>
      <c r="N605" s="7">
        <v>0</v>
      </c>
      <c r="O605" s="11">
        <v>42342</v>
      </c>
      <c r="P605" s="11">
        <v>42342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4</v>
      </c>
      <c r="M606" s="6">
        <v>2019</v>
      </c>
      <c r="N606" s="7">
        <v>0</v>
      </c>
      <c r="O606" s="11">
        <v>42342</v>
      </c>
      <c r="P606" s="11">
        <v>42342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9</v>
      </c>
      <c r="M607" s="6">
        <v>2024</v>
      </c>
      <c r="N607" s="7">
        <v>0</v>
      </c>
      <c r="O607" s="11">
        <v>42342</v>
      </c>
      <c r="P607" s="11">
        <v>42342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3</v>
      </c>
      <c r="M608" s="6">
        <v>2018</v>
      </c>
      <c r="N608" s="7">
        <v>0</v>
      </c>
      <c r="O608" s="11">
        <v>42342</v>
      </c>
      <c r="P608" s="11">
        <v>42342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0</v>
      </c>
      <c r="M609" s="6">
        <v>2015</v>
      </c>
      <c r="N609" s="7">
        <v>16225000</v>
      </c>
      <c r="O609" s="11">
        <v>42342</v>
      </c>
      <c r="P609" s="11">
        <v>42342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8</v>
      </c>
      <c r="M610" s="6">
        <v>2023</v>
      </c>
      <c r="N610" s="7">
        <v>0</v>
      </c>
      <c r="O610" s="11">
        <v>42342</v>
      </c>
      <c r="P610" s="11">
        <v>42342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6</v>
      </c>
      <c r="M611" s="6">
        <v>2021</v>
      </c>
      <c r="N611" s="7">
        <v>0</v>
      </c>
      <c r="O611" s="11">
        <v>42342</v>
      </c>
      <c r="P611" s="11">
        <v>42342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10</v>
      </c>
      <c r="M612" s="6">
        <v>2025</v>
      </c>
      <c r="N612" s="7">
        <v>0</v>
      </c>
      <c r="O612" s="11">
        <v>42342</v>
      </c>
      <c r="P612" s="11">
        <v>42342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2</v>
      </c>
      <c r="M613" s="6">
        <v>2017</v>
      </c>
      <c r="N613" s="7">
        <v>0</v>
      </c>
      <c r="O613" s="11">
        <v>42342</v>
      </c>
      <c r="P613" s="11">
        <v>42342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1</v>
      </c>
      <c r="M614" s="6">
        <v>2016</v>
      </c>
      <c r="N614" s="7">
        <v>0</v>
      </c>
      <c r="O614" s="11">
        <v>42342</v>
      </c>
      <c r="P614" s="11">
        <v>42342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5</v>
      </c>
      <c r="M615" s="6">
        <v>2020</v>
      </c>
      <c r="N615" s="7">
        <v>0</v>
      </c>
      <c r="O615" s="11">
        <v>42342</v>
      </c>
      <c r="P615" s="11">
        <v>42342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330</v>
      </c>
      <c r="J616" s="10" t="s">
        <v>22</v>
      </c>
      <c r="K616" s="10" t="b">
        <v>1</v>
      </c>
      <c r="L616" s="10">
        <v>11</v>
      </c>
      <c r="M616" s="6">
        <v>2026</v>
      </c>
      <c r="N616" s="7">
        <v>420117113</v>
      </c>
      <c r="O616" s="11">
        <v>42342</v>
      </c>
      <c r="P616" s="11">
        <v>42342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330</v>
      </c>
      <c r="J617" s="10" t="s">
        <v>22</v>
      </c>
      <c r="K617" s="10" t="b">
        <v>1</v>
      </c>
      <c r="L617" s="10">
        <v>2</v>
      </c>
      <c r="M617" s="6">
        <v>2017</v>
      </c>
      <c r="N617" s="7">
        <v>415462531</v>
      </c>
      <c r="O617" s="11">
        <v>42342</v>
      </c>
      <c r="P617" s="11">
        <v>42342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330</v>
      </c>
      <c r="J618" s="10" t="s">
        <v>22</v>
      </c>
      <c r="K618" s="10" t="b">
        <v>1</v>
      </c>
      <c r="L618" s="10">
        <v>3</v>
      </c>
      <c r="M618" s="6">
        <v>2018</v>
      </c>
      <c r="N618" s="7">
        <v>421117113</v>
      </c>
      <c r="O618" s="11">
        <v>42342</v>
      </c>
      <c r="P618" s="11">
        <v>42342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330</v>
      </c>
      <c r="J619" s="10" t="s">
        <v>22</v>
      </c>
      <c r="K619" s="10" t="b">
        <v>1</v>
      </c>
      <c r="L619" s="10">
        <v>6</v>
      </c>
      <c r="M619" s="6">
        <v>2021</v>
      </c>
      <c r="N619" s="7">
        <v>420117113</v>
      </c>
      <c r="O619" s="11">
        <v>42342</v>
      </c>
      <c r="P619" s="11">
        <v>42342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330</v>
      </c>
      <c r="J620" s="10" t="s">
        <v>22</v>
      </c>
      <c r="K620" s="10" t="b">
        <v>1</v>
      </c>
      <c r="L620" s="10">
        <v>7</v>
      </c>
      <c r="M620" s="6">
        <v>2022</v>
      </c>
      <c r="N620" s="7">
        <v>420117113</v>
      </c>
      <c r="O620" s="11">
        <v>42342</v>
      </c>
      <c r="P620" s="11">
        <v>42342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330</v>
      </c>
      <c r="J621" s="10" t="s">
        <v>22</v>
      </c>
      <c r="K621" s="10" t="b">
        <v>1</v>
      </c>
      <c r="L621" s="10">
        <v>8</v>
      </c>
      <c r="M621" s="6">
        <v>2023</v>
      </c>
      <c r="N621" s="7">
        <v>420117113</v>
      </c>
      <c r="O621" s="11">
        <v>42342</v>
      </c>
      <c r="P621" s="11">
        <v>42342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330</v>
      </c>
      <c r="J622" s="10" t="s">
        <v>22</v>
      </c>
      <c r="K622" s="10" t="b">
        <v>1</v>
      </c>
      <c r="L622" s="10">
        <v>0</v>
      </c>
      <c r="M622" s="6">
        <v>2015</v>
      </c>
      <c r="N622" s="7">
        <v>427957645.87</v>
      </c>
      <c r="O622" s="11">
        <v>42342</v>
      </c>
      <c r="P622" s="11">
        <v>42342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330</v>
      </c>
      <c r="J623" s="10" t="s">
        <v>22</v>
      </c>
      <c r="K623" s="10" t="b">
        <v>1</v>
      </c>
      <c r="L623" s="10">
        <v>10</v>
      </c>
      <c r="M623" s="6">
        <v>2025</v>
      </c>
      <c r="N623" s="7">
        <v>420117113</v>
      </c>
      <c r="O623" s="11">
        <v>42342</v>
      </c>
      <c r="P623" s="11">
        <v>42342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330</v>
      </c>
      <c r="J624" s="10" t="s">
        <v>22</v>
      </c>
      <c r="K624" s="10" t="b">
        <v>1</v>
      </c>
      <c r="L624" s="10">
        <v>9</v>
      </c>
      <c r="M624" s="6">
        <v>2024</v>
      </c>
      <c r="N624" s="7">
        <v>420117113</v>
      </c>
      <c r="O624" s="11">
        <v>42342</v>
      </c>
      <c r="P624" s="11">
        <v>42342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330</v>
      </c>
      <c r="J625" s="10" t="s">
        <v>22</v>
      </c>
      <c r="K625" s="10" t="b">
        <v>1</v>
      </c>
      <c r="L625" s="10">
        <v>1</v>
      </c>
      <c r="M625" s="6">
        <v>2016</v>
      </c>
      <c r="N625" s="7">
        <v>410852247</v>
      </c>
      <c r="O625" s="11">
        <v>42342</v>
      </c>
      <c r="P625" s="11">
        <v>42342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330</v>
      </c>
      <c r="J626" s="10" t="s">
        <v>22</v>
      </c>
      <c r="K626" s="10" t="b">
        <v>1</v>
      </c>
      <c r="L626" s="10">
        <v>5</v>
      </c>
      <c r="M626" s="6">
        <v>2020</v>
      </c>
      <c r="N626" s="7">
        <v>420117113</v>
      </c>
      <c r="O626" s="11">
        <v>42342</v>
      </c>
      <c r="P626" s="11">
        <v>42342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330</v>
      </c>
      <c r="J627" s="10" t="s">
        <v>22</v>
      </c>
      <c r="K627" s="10" t="b">
        <v>1</v>
      </c>
      <c r="L627" s="10">
        <v>4</v>
      </c>
      <c r="M627" s="6">
        <v>2019</v>
      </c>
      <c r="N627" s="7">
        <v>420117113</v>
      </c>
      <c r="O627" s="11">
        <v>42342</v>
      </c>
      <c r="P627" s="11">
        <v>42342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9</v>
      </c>
      <c r="M628" s="6">
        <v>2024</v>
      </c>
      <c r="N628" s="7">
        <v>6384100</v>
      </c>
      <c r="O628" s="11">
        <v>42342</v>
      </c>
      <c r="P628" s="11">
        <v>42342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11</v>
      </c>
      <c r="M629" s="6">
        <v>2026</v>
      </c>
      <c r="N629" s="7">
        <v>0</v>
      </c>
      <c r="O629" s="11">
        <v>42342</v>
      </c>
      <c r="P629" s="11">
        <v>42342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2</v>
      </c>
      <c r="M630" s="6">
        <v>2017</v>
      </c>
      <c r="N630" s="7">
        <v>87347661.74</v>
      </c>
      <c r="O630" s="11">
        <v>42342</v>
      </c>
      <c r="P630" s="11">
        <v>42342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7</v>
      </c>
      <c r="M631" s="6">
        <v>2022</v>
      </c>
      <c r="N631" s="7">
        <v>13445081.74</v>
      </c>
      <c r="O631" s="11">
        <v>42342</v>
      </c>
      <c r="P631" s="11">
        <v>42342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1</v>
      </c>
      <c r="M632" s="6">
        <v>2016</v>
      </c>
      <c r="N632" s="7">
        <v>102976757.74</v>
      </c>
      <c r="O632" s="11">
        <v>42342</v>
      </c>
      <c r="P632" s="11">
        <v>42342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6</v>
      </c>
      <c r="M633" s="6">
        <v>2021</v>
      </c>
      <c r="N633" s="7">
        <v>24205597.74</v>
      </c>
      <c r="O633" s="11">
        <v>42342</v>
      </c>
      <c r="P633" s="11">
        <v>42342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4</v>
      </c>
      <c r="M634" s="6">
        <v>2019</v>
      </c>
      <c r="N634" s="7">
        <v>57534629.74</v>
      </c>
      <c r="O634" s="11">
        <v>42342</v>
      </c>
      <c r="P634" s="11">
        <v>42342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5</v>
      </c>
      <c r="M635" s="6">
        <v>2020</v>
      </c>
      <c r="N635" s="7">
        <v>40150113.74</v>
      </c>
      <c r="O635" s="11">
        <v>42342</v>
      </c>
      <c r="P635" s="11">
        <v>42342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8</v>
      </c>
      <c r="M636" s="6">
        <v>2023</v>
      </c>
      <c r="N636" s="7">
        <v>9905300</v>
      </c>
      <c r="O636" s="11">
        <v>42342</v>
      </c>
      <c r="P636" s="11">
        <v>42342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3</v>
      </c>
      <c r="M637" s="6">
        <v>2018</v>
      </c>
      <c r="N637" s="7">
        <v>72441145.74</v>
      </c>
      <c r="O637" s="11">
        <v>42342</v>
      </c>
      <c r="P637" s="11">
        <v>42342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0</v>
      </c>
      <c r="M638" s="6">
        <v>2015</v>
      </c>
      <c r="N638" s="7">
        <v>118605853.74</v>
      </c>
      <c r="O638" s="11">
        <v>42342</v>
      </c>
      <c r="P638" s="11">
        <v>42342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10</v>
      </c>
      <c r="M639" s="6">
        <v>2025</v>
      </c>
      <c r="N639" s="7">
        <v>3222900</v>
      </c>
      <c r="O639" s="11">
        <v>42342</v>
      </c>
      <c r="P639" s="11">
        <v>42342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8</v>
      </c>
      <c r="M640" s="6">
        <v>2023</v>
      </c>
      <c r="N640" s="7">
        <v>0</v>
      </c>
      <c r="O640" s="11">
        <v>42342</v>
      </c>
      <c r="P640" s="11">
        <v>42342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3</v>
      </c>
      <c r="M641" s="6">
        <v>2018</v>
      </c>
      <c r="N641" s="7">
        <v>3660000</v>
      </c>
      <c r="O641" s="11">
        <v>42342</v>
      </c>
      <c r="P641" s="11">
        <v>42342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2</v>
      </c>
      <c r="M642" s="6">
        <v>2017</v>
      </c>
      <c r="N642" s="7">
        <v>2730000</v>
      </c>
      <c r="O642" s="11">
        <v>42342</v>
      </c>
      <c r="P642" s="11">
        <v>42342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4</v>
      </c>
      <c r="M643" s="6">
        <v>2019</v>
      </c>
      <c r="N643" s="7">
        <v>3670000</v>
      </c>
      <c r="O643" s="11">
        <v>42342</v>
      </c>
      <c r="P643" s="11">
        <v>42342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5</v>
      </c>
      <c r="M644" s="6">
        <v>2020</v>
      </c>
      <c r="N644" s="7">
        <v>3660000</v>
      </c>
      <c r="O644" s="11">
        <v>42342</v>
      </c>
      <c r="P644" s="11">
        <v>42342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0</v>
      </c>
      <c r="M645" s="6">
        <v>2015</v>
      </c>
      <c r="N645" s="7">
        <v>39970549.78</v>
      </c>
      <c r="O645" s="11">
        <v>42342</v>
      </c>
      <c r="P645" s="11">
        <v>42342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11</v>
      </c>
      <c r="M646" s="6">
        <v>2026</v>
      </c>
      <c r="N646" s="7">
        <v>0</v>
      </c>
      <c r="O646" s="11">
        <v>42342</v>
      </c>
      <c r="P646" s="11">
        <v>42342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7</v>
      </c>
      <c r="M647" s="6">
        <v>2022</v>
      </c>
      <c r="N647" s="7">
        <v>0</v>
      </c>
      <c r="O647" s="11">
        <v>42342</v>
      </c>
      <c r="P647" s="11">
        <v>42342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9</v>
      </c>
      <c r="M648" s="6">
        <v>2024</v>
      </c>
      <c r="N648" s="7">
        <v>0</v>
      </c>
      <c r="O648" s="11">
        <v>42342</v>
      </c>
      <c r="P648" s="11">
        <v>42342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10</v>
      </c>
      <c r="M649" s="6">
        <v>2025</v>
      </c>
      <c r="N649" s="7">
        <v>0</v>
      </c>
      <c r="O649" s="11">
        <v>42342</v>
      </c>
      <c r="P649" s="11">
        <v>42342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1</v>
      </c>
      <c r="M650" s="6">
        <v>2016</v>
      </c>
      <c r="N650" s="7">
        <v>14251282</v>
      </c>
      <c r="O650" s="11">
        <v>42342</v>
      </c>
      <c r="P650" s="11">
        <v>42342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6</v>
      </c>
      <c r="M651" s="6">
        <v>2021</v>
      </c>
      <c r="N651" s="7">
        <v>0</v>
      </c>
      <c r="O651" s="11">
        <v>42342</v>
      </c>
      <c r="P651" s="11">
        <v>42342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7</v>
      </c>
      <c r="M652" s="6">
        <v>2022</v>
      </c>
      <c r="N652" s="7">
        <v>0</v>
      </c>
      <c r="O652" s="11">
        <v>42342</v>
      </c>
      <c r="P652" s="11">
        <v>42342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5</v>
      </c>
      <c r="M653" s="6">
        <v>2020</v>
      </c>
      <c r="N653" s="7">
        <v>0</v>
      </c>
      <c r="O653" s="11">
        <v>42342</v>
      </c>
      <c r="P653" s="11">
        <v>42342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0</v>
      </c>
      <c r="M654" s="6">
        <v>2015</v>
      </c>
      <c r="N654" s="7">
        <v>0</v>
      </c>
      <c r="O654" s="11">
        <v>42342</v>
      </c>
      <c r="P654" s="11">
        <v>42342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6</v>
      </c>
      <c r="M655" s="6">
        <v>2021</v>
      </c>
      <c r="N655" s="7">
        <v>0</v>
      </c>
      <c r="O655" s="11">
        <v>42342</v>
      </c>
      <c r="P655" s="11">
        <v>42342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1</v>
      </c>
      <c r="M656" s="6">
        <v>2016</v>
      </c>
      <c r="N656" s="7">
        <v>0</v>
      </c>
      <c r="O656" s="11">
        <v>42342</v>
      </c>
      <c r="P656" s="11">
        <v>42342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11</v>
      </c>
      <c r="M657" s="6">
        <v>2026</v>
      </c>
      <c r="N657" s="7">
        <v>0</v>
      </c>
      <c r="O657" s="11">
        <v>42342</v>
      </c>
      <c r="P657" s="11">
        <v>42342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3</v>
      </c>
      <c r="M658" s="6">
        <v>2018</v>
      </c>
      <c r="N658" s="7">
        <v>0</v>
      </c>
      <c r="O658" s="11">
        <v>42342</v>
      </c>
      <c r="P658" s="11">
        <v>42342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2</v>
      </c>
      <c r="M659" s="6">
        <v>2017</v>
      </c>
      <c r="N659" s="7">
        <v>0</v>
      </c>
      <c r="O659" s="11">
        <v>42342</v>
      </c>
      <c r="P659" s="11">
        <v>42342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8</v>
      </c>
      <c r="M660" s="6">
        <v>2023</v>
      </c>
      <c r="N660" s="7">
        <v>0</v>
      </c>
      <c r="O660" s="11">
        <v>42342</v>
      </c>
      <c r="P660" s="11">
        <v>42342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9</v>
      </c>
      <c r="M661" s="6">
        <v>2024</v>
      </c>
      <c r="N661" s="7">
        <v>0</v>
      </c>
      <c r="O661" s="11">
        <v>42342</v>
      </c>
      <c r="P661" s="11">
        <v>42342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10</v>
      </c>
      <c r="M662" s="6">
        <v>2025</v>
      </c>
      <c r="N662" s="7">
        <v>0</v>
      </c>
      <c r="O662" s="11">
        <v>42342</v>
      </c>
      <c r="P662" s="11">
        <v>42342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4</v>
      </c>
      <c r="M663" s="6">
        <v>2019</v>
      </c>
      <c r="N663" s="7">
        <v>0</v>
      </c>
      <c r="O663" s="11">
        <v>42342</v>
      </c>
      <c r="P663" s="11">
        <v>42342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10</v>
      </c>
      <c r="M664" s="6">
        <v>2025</v>
      </c>
      <c r="N664" s="7">
        <v>0</v>
      </c>
      <c r="O664" s="11">
        <v>42342</v>
      </c>
      <c r="P664" s="11">
        <v>42342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7</v>
      </c>
      <c r="M665" s="6">
        <v>2022</v>
      </c>
      <c r="N665" s="7">
        <v>0</v>
      </c>
      <c r="O665" s="11">
        <v>42342</v>
      </c>
      <c r="P665" s="11">
        <v>42342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4</v>
      </c>
      <c r="M666" s="6">
        <v>2019</v>
      </c>
      <c r="N666" s="7">
        <v>0</v>
      </c>
      <c r="O666" s="11">
        <v>42342</v>
      </c>
      <c r="P666" s="11">
        <v>42342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3</v>
      </c>
      <c r="M667" s="6">
        <v>2018</v>
      </c>
      <c r="N667" s="7">
        <v>0</v>
      </c>
      <c r="O667" s="11">
        <v>42342</v>
      </c>
      <c r="P667" s="11">
        <v>42342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6</v>
      </c>
      <c r="M668" s="6">
        <v>2021</v>
      </c>
      <c r="N668" s="7">
        <v>0</v>
      </c>
      <c r="O668" s="11">
        <v>42342</v>
      </c>
      <c r="P668" s="11">
        <v>42342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8</v>
      </c>
      <c r="M669" s="6">
        <v>2023</v>
      </c>
      <c r="N669" s="7">
        <v>0</v>
      </c>
      <c r="O669" s="11">
        <v>42342</v>
      </c>
      <c r="P669" s="11">
        <v>42342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0</v>
      </c>
      <c r="M670" s="6">
        <v>2015</v>
      </c>
      <c r="N670" s="7">
        <v>1078465.86</v>
      </c>
      <c r="O670" s="11">
        <v>42342</v>
      </c>
      <c r="P670" s="11">
        <v>42342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11</v>
      </c>
      <c r="M671" s="6">
        <v>2026</v>
      </c>
      <c r="N671" s="7">
        <v>0</v>
      </c>
      <c r="O671" s="11">
        <v>42342</v>
      </c>
      <c r="P671" s="11">
        <v>42342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2</v>
      </c>
      <c r="M672" s="6">
        <v>2017</v>
      </c>
      <c r="N672" s="7">
        <v>0</v>
      </c>
      <c r="O672" s="11">
        <v>42342</v>
      </c>
      <c r="P672" s="11">
        <v>42342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5</v>
      </c>
      <c r="M673" s="6">
        <v>2020</v>
      </c>
      <c r="N673" s="7">
        <v>0</v>
      </c>
      <c r="O673" s="11">
        <v>42342</v>
      </c>
      <c r="P673" s="11">
        <v>42342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1</v>
      </c>
      <c r="M674" s="6">
        <v>2016</v>
      </c>
      <c r="N674" s="7">
        <v>0</v>
      </c>
      <c r="O674" s="11">
        <v>42342</v>
      </c>
      <c r="P674" s="11">
        <v>42342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9</v>
      </c>
      <c r="M675" s="6">
        <v>2024</v>
      </c>
      <c r="N675" s="7">
        <v>0</v>
      </c>
      <c r="O675" s="11">
        <v>42342</v>
      </c>
      <c r="P675" s="11">
        <v>42342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6</v>
      </c>
      <c r="M676" s="6">
        <v>2021</v>
      </c>
      <c r="N676" s="7">
        <v>0</v>
      </c>
      <c r="O676" s="11">
        <v>42342</v>
      </c>
      <c r="P676" s="11">
        <v>42342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8</v>
      </c>
      <c r="M677" s="6">
        <v>2023</v>
      </c>
      <c r="N677" s="7">
        <v>0</v>
      </c>
      <c r="O677" s="11">
        <v>42342</v>
      </c>
      <c r="P677" s="11">
        <v>42342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5</v>
      </c>
      <c r="M678" s="6">
        <v>2020</v>
      </c>
      <c r="N678" s="7">
        <v>0</v>
      </c>
      <c r="O678" s="11">
        <v>42342</v>
      </c>
      <c r="P678" s="11">
        <v>42342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3</v>
      </c>
      <c r="M679" s="6">
        <v>2018</v>
      </c>
      <c r="N679" s="7">
        <v>0</v>
      </c>
      <c r="O679" s="11">
        <v>42342</v>
      </c>
      <c r="P679" s="11">
        <v>42342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0</v>
      </c>
      <c r="M680" s="6">
        <v>2015</v>
      </c>
      <c r="N680" s="7">
        <v>0</v>
      </c>
      <c r="O680" s="11">
        <v>42342</v>
      </c>
      <c r="P680" s="11">
        <v>42342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9</v>
      </c>
      <c r="M681" s="6">
        <v>2024</v>
      </c>
      <c r="N681" s="7">
        <v>0</v>
      </c>
      <c r="O681" s="11">
        <v>42342</v>
      </c>
      <c r="P681" s="11">
        <v>42342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7</v>
      </c>
      <c r="M682" s="6">
        <v>2022</v>
      </c>
      <c r="N682" s="7">
        <v>0</v>
      </c>
      <c r="O682" s="11">
        <v>42342</v>
      </c>
      <c r="P682" s="11">
        <v>42342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11</v>
      </c>
      <c r="M683" s="6">
        <v>2026</v>
      </c>
      <c r="N683" s="7">
        <v>0</v>
      </c>
      <c r="O683" s="11">
        <v>42342</v>
      </c>
      <c r="P683" s="11">
        <v>42342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10</v>
      </c>
      <c r="M684" s="6">
        <v>2025</v>
      </c>
      <c r="N684" s="7">
        <v>0</v>
      </c>
      <c r="O684" s="11">
        <v>42342</v>
      </c>
      <c r="P684" s="11">
        <v>42342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4</v>
      </c>
      <c r="M685" s="6">
        <v>2019</v>
      </c>
      <c r="N685" s="7">
        <v>0</v>
      </c>
      <c r="O685" s="11">
        <v>42342</v>
      </c>
      <c r="P685" s="11">
        <v>42342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1</v>
      </c>
      <c r="M686" s="6">
        <v>2016</v>
      </c>
      <c r="N686" s="7">
        <v>0</v>
      </c>
      <c r="O686" s="11">
        <v>42342</v>
      </c>
      <c r="P686" s="11">
        <v>42342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2</v>
      </c>
      <c r="M687" s="6">
        <v>2017</v>
      </c>
      <c r="N687" s="7">
        <v>0</v>
      </c>
      <c r="O687" s="11">
        <v>42342</v>
      </c>
      <c r="P687" s="11">
        <v>42342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4</v>
      </c>
      <c r="M688" s="6">
        <v>2019</v>
      </c>
      <c r="N688" s="7">
        <v>0</v>
      </c>
      <c r="O688" s="11">
        <v>42342</v>
      </c>
      <c r="P688" s="11">
        <v>42342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9</v>
      </c>
      <c r="M689" s="6">
        <v>2024</v>
      </c>
      <c r="N689" s="7">
        <v>0</v>
      </c>
      <c r="O689" s="11">
        <v>42342</v>
      </c>
      <c r="P689" s="11">
        <v>42342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2</v>
      </c>
      <c r="M690" s="6">
        <v>2017</v>
      </c>
      <c r="N690" s="7">
        <v>0</v>
      </c>
      <c r="O690" s="11">
        <v>42342</v>
      </c>
      <c r="P690" s="11">
        <v>42342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7</v>
      </c>
      <c r="M691" s="6">
        <v>2022</v>
      </c>
      <c r="N691" s="7">
        <v>0</v>
      </c>
      <c r="O691" s="11">
        <v>42342</v>
      </c>
      <c r="P691" s="11">
        <v>42342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10</v>
      </c>
      <c r="M692" s="6">
        <v>2025</v>
      </c>
      <c r="N692" s="7">
        <v>0</v>
      </c>
      <c r="O692" s="11">
        <v>42342</v>
      </c>
      <c r="P692" s="11">
        <v>42342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8</v>
      </c>
      <c r="M693" s="6">
        <v>2023</v>
      </c>
      <c r="N693" s="7">
        <v>0</v>
      </c>
      <c r="O693" s="11">
        <v>42342</v>
      </c>
      <c r="P693" s="11">
        <v>42342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6</v>
      </c>
      <c r="M694" s="6">
        <v>2021</v>
      </c>
      <c r="N694" s="7">
        <v>0</v>
      </c>
      <c r="O694" s="11">
        <v>42342</v>
      </c>
      <c r="P694" s="11">
        <v>42342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0</v>
      </c>
      <c r="M695" s="6">
        <v>2015</v>
      </c>
      <c r="N695" s="7">
        <v>1320936.18</v>
      </c>
      <c r="O695" s="11">
        <v>42342</v>
      </c>
      <c r="P695" s="11">
        <v>42342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3</v>
      </c>
      <c r="M696" s="6">
        <v>2018</v>
      </c>
      <c r="N696" s="7">
        <v>0</v>
      </c>
      <c r="O696" s="11">
        <v>42342</v>
      </c>
      <c r="P696" s="11">
        <v>42342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5</v>
      </c>
      <c r="M697" s="6">
        <v>2020</v>
      </c>
      <c r="N697" s="7">
        <v>0</v>
      </c>
      <c r="O697" s="11">
        <v>42342</v>
      </c>
      <c r="P697" s="11">
        <v>42342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11</v>
      </c>
      <c r="M698" s="6">
        <v>2026</v>
      </c>
      <c r="N698" s="7">
        <v>0</v>
      </c>
      <c r="O698" s="11">
        <v>42342</v>
      </c>
      <c r="P698" s="11">
        <v>42342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1</v>
      </c>
      <c r="M699" s="6">
        <v>2016</v>
      </c>
      <c r="N699" s="7">
        <v>0</v>
      </c>
      <c r="O699" s="11">
        <v>42342</v>
      </c>
      <c r="P699" s="11">
        <v>42342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7</v>
      </c>
      <c r="M700" s="6">
        <v>2022</v>
      </c>
      <c r="N700" s="7">
        <v>0</v>
      </c>
      <c r="O700" s="11">
        <v>42342</v>
      </c>
      <c r="P700" s="11">
        <v>42342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2</v>
      </c>
      <c r="M701" s="6">
        <v>2017</v>
      </c>
      <c r="N701" s="7">
        <v>0</v>
      </c>
      <c r="O701" s="11">
        <v>42342</v>
      </c>
      <c r="P701" s="11">
        <v>42342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0</v>
      </c>
      <c r="M702" s="6">
        <v>2015</v>
      </c>
      <c r="N702" s="7">
        <v>12481714.16</v>
      </c>
      <c r="O702" s="11">
        <v>42342</v>
      </c>
      <c r="P702" s="11">
        <v>42342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9</v>
      </c>
      <c r="M703" s="6">
        <v>2024</v>
      </c>
      <c r="N703" s="7">
        <v>0</v>
      </c>
      <c r="O703" s="11">
        <v>42342</v>
      </c>
      <c r="P703" s="11">
        <v>42342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11</v>
      </c>
      <c r="M704" s="6">
        <v>2026</v>
      </c>
      <c r="N704" s="7">
        <v>0</v>
      </c>
      <c r="O704" s="11">
        <v>42342</v>
      </c>
      <c r="P704" s="11">
        <v>42342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6</v>
      </c>
      <c r="M705" s="6">
        <v>2021</v>
      </c>
      <c r="N705" s="7">
        <v>0</v>
      </c>
      <c r="O705" s="11">
        <v>42342</v>
      </c>
      <c r="P705" s="11">
        <v>42342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3</v>
      </c>
      <c r="M706" s="6">
        <v>2018</v>
      </c>
      <c r="N706" s="7">
        <v>0</v>
      </c>
      <c r="O706" s="11">
        <v>42342</v>
      </c>
      <c r="P706" s="11">
        <v>42342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8</v>
      </c>
      <c r="M707" s="6">
        <v>2023</v>
      </c>
      <c r="N707" s="7">
        <v>0</v>
      </c>
      <c r="O707" s="11">
        <v>42342</v>
      </c>
      <c r="P707" s="11">
        <v>42342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4</v>
      </c>
      <c r="M708" s="6">
        <v>2019</v>
      </c>
      <c r="N708" s="7">
        <v>0</v>
      </c>
      <c r="O708" s="11">
        <v>42342</v>
      </c>
      <c r="P708" s="11">
        <v>42342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1</v>
      </c>
      <c r="M709" s="6">
        <v>2016</v>
      </c>
      <c r="N709" s="7">
        <v>0</v>
      </c>
      <c r="O709" s="11">
        <v>42342</v>
      </c>
      <c r="P709" s="11">
        <v>42342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10</v>
      </c>
      <c r="M710" s="6">
        <v>2025</v>
      </c>
      <c r="N710" s="7">
        <v>0</v>
      </c>
      <c r="O710" s="11">
        <v>42342</v>
      </c>
      <c r="P710" s="11">
        <v>42342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5</v>
      </c>
      <c r="M711" s="6">
        <v>2020</v>
      </c>
      <c r="N711" s="7">
        <v>0</v>
      </c>
      <c r="O711" s="11">
        <v>42342</v>
      </c>
      <c r="P711" s="11">
        <v>42342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6</v>
      </c>
      <c r="M712" s="6">
        <v>2021</v>
      </c>
      <c r="N712" s="7">
        <v>1310000</v>
      </c>
      <c r="O712" s="11">
        <v>42342</v>
      </c>
      <c r="P712" s="11">
        <v>42342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5</v>
      </c>
      <c r="M713" s="6">
        <v>2020</v>
      </c>
      <c r="N713" s="7">
        <v>1830000</v>
      </c>
      <c r="O713" s="11">
        <v>42342</v>
      </c>
      <c r="P713" s="11">
        <v>42342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3</v>
      </c>
      <c r="M714" s="6">
        <v>2018</v>
      </c>
      <c r="N714" s="7">
        <v>2700000</v>
      </c>
      <c r="O714" s="11">
        <v>42342</v>
      </c>
      <c r="P714" s="11">
        <v>42342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9</v>
      </c>
      <c r="M715" s="6">
        <v>2024</v>
      </c>
      <c r="N715" s="7">
        <v>350000</v>
      </c>
      <c r="O715" s="11">
        <v>42342</v>
      </c>
      <c r="P715" s="11">
        <v>42342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7</v>
      </c>
      <c r="M716" s="6">
        <v>2022</v>
      </c>
      <c r="N716" s="7">
        <v>810000</v>
      </c>
      <c r="O716" s="11">
        <v>42342</v>
      </c>
      <c r="P716" s="11">
        <v>42342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8</v>
      </c>
      <c r="M717" s="6">
        <v>2023</v>
      </c>
      <c r="N717" s="7">
        <v>460000</v>
      </c>
      <c r="O717" s="11">
        <v>42342</v>
      </c>
      <c r="P717" s="11">
        <v>42342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11</v>
      </c>
      <c r="M718" s="6">
        <v>2026</v>
      </c>
      <c r="N718" s="7">
        <v>130000</v>
      </c>
      <c r="O718" s="11">
        <v>42342</v>
      </c>
      <c r="P718" s="11">
        <v>42342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2</v>
      </c>
      <c r="M719" s="6">
        <v>2017</v>
      </c>
      <c r="N719" s="7">
        <v>3200000</v>
      </c>
      <c r="O719" s="11">
        <v>42342</v>
      </c>
      <c r="P719" s="11">
        <v>42342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10</v>
      </c>
      <c r="M720" s="6">
        <v>2025</v>
      </c>
      <c r="N720" s="7">
        <v>230000</v>
      </c>
      <c r="O720" s="11">
        <v>42342</v>
      </c>
      <c r="P720" s="11">
        <v>42342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1</v>
      </c>
      <c r="M721" s="6">
        <v>2016</v>
      </c>
      <c r="N721" s="7">
        <v>3700000</v>
      </c>
      <c r="O721" s="11">
        <v>42342</v>
      </c>
      <c r="P721" s="11">
        <v>42342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4</v>
      </c>
      <c r="M722" s="6">
        <v>2019</v>
      </c>
      <c r="N722" s="7">
        <v>2300000</v>
      </c>
      <c r="O722" s="11">
        <v>42342</v>
      </c>
      <c r="P722" s="11">
        <v>42342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0</v>
      </c>
      <c r="M723" s="6">
        <v>2015</v>
      </c>
      <c r="N723" s="7">
        <v>3450000</v>
      </c>
      <c r="O723" s="11">
        <v>42342</v>
      </c>
      <c r="P723" s="11">
        <v>42342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9</v>
      </c>
      <c r="M724" s="6">
        <v>2024</v>
      </c>
      <c r="N724" s="7">
        <v>0</v>
      </c>
      <c r="O724" s="11">
        <v>42342</v>
      </c>
      <c r="P724" s="11">
        <v>42342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2</v>
      </c>
      <c r="M725" s="6">
        <v>2017</v>
      </c>
      <c r="N725" s="7">
        <v>0</v>
      </c>
      <c r="O725" s="11">
        <v>42342</v>
      </c>
      <c r="P725" s="11">
        <v>42342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730</v>
      </c>
      <c r="H726" s="10">
        <v>12.3</v>
      </c>
      <c r="I726" s="10"/>
      <c r="J726" s="10" t="s">
        <v>95</v>
      </c>
      <c r="K726" s="10" t="b">
        <v>0</v>
      </c>
      <c r="L726" s="10">
        <v>4</v>
      </c>
      <c r="M726" s="6">
        <v>2019</v>
      </c>
      <c r="N726" s="7">
        <v>0</v>
      </c>
      <c r="O726" s="11">
        <v>42342</v>
      </c>
      <c r="P726" s="11">
        <v>42342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7</v>
      </c>
      <c r="M727" s="6">
        <v>2022</v>
      </c>
      <c r="N727" s="7">
        <v>0</v>
      </c>
      <c r="O727" s="11">
        <v>42342</v>
      </c>
      <c r="P727" s="11">
        <v>42342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6</v>
      </c>
      <c r="M728" s="6">
        <v>2021</v>
      </c>
      <c r="N728" s="7">
        <v>0</v>
      </c>
      <c r="O728" s="11">
        <v>42342</v>
      </c>
      <c r="P728" s="11">
        <v>42342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11</v>
      </c>
      <c r="M729" s="6">
        <v>2026</v>
      </c>
      <c r="N729" s="7">
        <v>0</v>
      </c>
      <c r="O729" s="11">
        <v>42342</v>
      </c>
      <c r="P729" s="11">
        <v>42342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8</v>
      </c>
      <c r="M730" s="6">
        <v>2023</v>
      </c>
      <c r="N730" s="7">
        <v>0</v>
      </c>
      <c r="O730" s="11">
        <v>42342</v>
      </c>
      <c r="P730" s="11">
        <v>42342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3</v>
      </c>
      <c r="M731" s="6">
        <v>2018</v>
      </c>
      <c r="N731" s="7">
        <v>0</v>
      </c>
      <c r="O731" s="11">
        <v>42342</v>
      </c>
      <c r="P731" s="11">
        <v>42342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0</v>
      </c>
      <c r="M732" s="6">
        <v>2015</v>
      </c>
      <c r="N732" s="7">
        <v>1517214.92</v>
      </c>
      <c r="O732" s="11">
        <v>42342</v>
      </c>
      <c r="P732" s="11">
        <v>42342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5</v>
      </c>
      <c r="M733" s="6">
        <v>2020</v>
      </c>
      <c r="N733" s="7">
        <v>0</v>
      </c>
      <c r="O733" s="11">
        <v>42342</v>
      </c>
      <c r="P733" s="11">
        <v>42342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10</v>
      </c>
      <c r="M734" s="6">
        <v>2025</v>
      </c>
      <c r="N734" s="7">
        <v>0</v>
      </c>
      <c r="O734" s="11">
        <v>42342</v>
      </c>
      <c r="P734" s="11">
        <v>42342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1</v>
      </c>
      <c r="M735" s="6">
        <v>2016</v>
      </c>
      <c r="N735" s="7">
        <v>0</v>
      </c>
      <c r="O735" s="11">
        <v>42342</v>
      </c>
      <c r="P735" s="11">
        <v>42342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190</v>
      </c>
      <c r="H736" s="10">
        <v>2.2</v>
      </c>
      <c r="I736" s="10"/>
      <c r="J736" s="10" t="s">
        <v>52</v>
      </c>
      <c r="K736" s="10" t="b">
        <v>0</v>
      </c>
      <c r="L736" s="10">
        <v>4</v>
      </c>
      <c r="M736" s="6">
        <v>2019</v>
      </c>
      <c r="N736" s="7">
        <v>21913436</v>
      </c>
      <c r="O736" s="11">
        <v>42342</v>
      </c>
      <c r="P736" s="11">
        <v>42342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1</v>
      </c>
      <c r="M737" s="6">
        <v>2016</v>
      </c>
      <c r="N737" s="7">
        <v>15352507</v>
      </c>
      <c r="O737" s="11">
        <v>42342</v>
      </c>
      <c r="P737" s="11">
        <v>42342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6</v>
      </c>
      <c r="M738" s="6">
        <v>2021</v>
      </c>
      <c r="N738" s="7">
        <v>20875436</v>
      </c>
      <c r="O738" s="11">
        <v>42342</v>
      </c>
      <c r="P738" s="11">
        <v>42342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11</v>
      </c>
      <c r="M739" s="6">
        <v>2026</v>
      </c>
      <c r="N739" s="7">
        <v>33597052</v>
      </c>
      <c r="O739" s="11">
        <v>42342</v>
      </c>
      <c r="P739" s="11">
        <v>42342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0</v>
      </c>
      <c r="M740" s="6">
        <v>2015</v>
      </c>
      <c r="N740" s="7">
        <v>49400706.15</v>
      </c>
      <c r="O740" s="11">
        <v>42342</v>
      </c>
      <c r="P740" s="11">
        <v>42342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3</v>
      </c>
      <c r="M741" s="6">
        <v>2018</v>
      </c>
      <c r="N741" s="7">
        <v>22913436</v>
      </c>
      <c r="O741" s="11">
        <v>42342</v>
      </c>
      <c r="P741" s="11">
        <v>42342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5</v>
      </c>
      <c r="M742" s="6">
        <v>2020</v>
      </c>
      <c r="N742" s="7">
        <v>19435436</v>
      </c>
      <c r="O742" s="11">
        <v>42342</v>
      </c>
      <c r="P742" s="11">
        <v>42342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8</v>
      </c>
      <c r="M743" s="6">
        <v>2023</v>
      </c>
      <c r="N743" s="7">
        <v>33280170.26</v>
      </c>
      <c r="O743" s="11">
        <v>42342</v>
      </c>
      <c r="P743" s="11">
        <v>42342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10</v>
      </c>
      <c r="M744" s="6">
        <v>2025</v>
      </c>
      <c r="N744" s="7">
        <v>33658752</v>
      </c>
      <c r="O744" s="11">
        <v>42342</v>
      </c>
      <c r="P744" s="11">
        <v>42342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7</v>
      </c>
      <c r="M745" s="6">
        <v>2022</v>
      </c>
      <c r="N745" s="7">
        <v>26059436</v>
      </c>
      <c r="O745" s="11">
        <v>42342</v>
      </c>
      <c r="P745" s="11">
        <v>42342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2</v>
      </c>
      <c r="M746" s="6">
        <v>2017</v>
      </c>
      <c r="N746" s="7">
        <v>18253374</v>
      </c>
      <c r="O746" s="11">
        <v>42342</v>
      </c>
      <c r="P746" s="11">
        <v>42342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9</v>
      </c>
      <c r="M747" s="6">
        <v>2024</v>
      </c>
      <c r="N747" s="7">
        <v>33298752</v>
      </c>
      <c r="O747" s="11">
        <v>42342</v>
      </c>
      <c r="P747" s="11">
        <v>42342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1000</v>
      </c>
      <c r="H748" s="10">
        <v>16.1</v>
      </c>
      <c r="I748" s="10"/>
      <c r="J748" s="10" t="s">
        <v>331</v>
      </c>
      <c r="K748" s="10" t="b">
        <v>1</v>
      </c>
      <c r="L748" s="10">
        <v>8</v>
      </c>
      <c r="M748" s="6">
        <v>2023</v>
      </c>
      <c r="N748" s="7">
        <v>0</v>
      </c>
      <c r="O748" s="11">
        <v>42342</v>
      </c>
      <c r="P748" s="11">
        <v>42342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331</v>
      </c>
      <c r="K749" s="10" t="b">
        <v>1</v>
      </c>
      <c r="L749" s="10">
        <v>0</v>
      </c>
      <c r="M749" s="6">
        <v>2015</v>
      </c>
      <c r="N749" s="7">
        <v>0</v>
      </c>
      <c r="O749" s="11">
        <v>42342</v>
      </c>
      <c r="P749" s="11">
        <v>42342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331</v>
      </c>
      <c r="K750" s="10" t="b">
        <v>1</v>
      </c>
      <c r="L750" s="10">
        <v>5</v>
      </c>
      <c r="M750" s="6">
        <v>2020</v>
      </c>
      <c r="N750" s="7">
        <v>0</v>
      </c>
      <c r="O750" s="11">
        <v>42342</v>
      </c>
      <c r="P750" s="11">
        <v>42342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331</v>
      </c>
      <c r="K751" s="10" t="b">
        <v>1</v>
      </c>
      <c r="L751" s="10">
        <v>1</v>
      </c>
      <c r="M751" s="6">
        <v>2016</v>
      </c>
      <c r="N751" s="7">
        <v>0</v>
      </c>
      <c r="O751" s="11">
        <v>42342</v>
      </c>
      <c r="P751" s="11">
        <v>42342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331</v>
      </c>
      <c r="K752" s="10" t="b">
        <v>1</v>
      </c>
      <c r="L752" s="10">
        <v>7</v>
      </c>
      <c r="M752" s="6">
        <v>2022</v>
      </c>
      <c r="N752" s="7">
        <v>0</v>
      </c>
      <c r="O752" s="11">
        <v>42342</v>
      </c>
      <c r="P752" s="11">
        <v>42342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331</v>
      </c>
      <c r="K753" s="10" t="b">
        <v>1</v>
      </c>
      <c r="L753" s="10">
        <v>6</v>
      </c>
      <c r="M753" s="6">
        <v>2021</v>
      </c>
      <c r="N753" s="7">
        <v>0</v>
      </c>
      <c r="O753" s="11">
        <v>42342</v>
      </c>
      <c r="P753" s="11">
        <v>42342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331</v>
      </c>
      <c r="K754" s="10" t="b">
        <v>1</v>
      </c>
      <c r="L754" s="10">
        <v>10</v>
      </c>
      <c r="M754" s="6">
        <v>2025</v>
      </c>
      <c r="N754" s="7">
        <v>0</v>
      </c>
      <c r="O754" s="11">
        <v>42342</v>
      </c>
      <c r="P754" s="11">
        <v>42342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331</v>
      </c>
      <c r="K755" s="10" t="b">
        <v>1</v>
      </c>
      <c r="L755" s="10">
        <v>11</v>
      </c>
      <c r="M755" s="6">
        <v>2026</v>
      </c>
      <c r="N755" s="7">
        <v>0</v>
      </c>
      <c r="O755" s="11">
        <v>42342</v>
      </c>
      <c r="P755" s="11">
        <v>42342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331</v>
      </c>
      <c r="K756" s="10" t="b">
        <v>1</v>
      </c>
      <c r="L756" s="10">
        <v>2</v>
      </c>
      <c r="M756" s="6">
        <v>2017</v>
      </c>
      <c r="N756" s="7">
        <v>0</v>
      </c>
      <c r="O756" s="11">
        <v>42342</v>
      </c>
      <c r="P756" s="11">
        <v>42342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331</v>
      </c>
      <c r="K757" s="10" t="b">
        <v>1</v>
      </c>
      <c r="L757" s="10">
        <v>4</v>
      </c>
      <c r="M757" s="6">
        <v>2019</v>
      </c>
      <c r="N757" s="7">
        <v>0</v>
      </c>
      <c r="O757" s="11">
        <v>42342</v>
      </c>
      <c r="P757" s="11">
        <v>42342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331</v>
      </c>
      <c r="K758" s="10" t="b">
        <v>1</v>
      </c>
      <c r="L758" s="10">
        <v>9</v>
      </c>
      <c r="M758" s="6">
        <v>2024</v>
      </c>
      <c r="N758" s="7">
        <v>0</v>
      </c>
      <c r="O758" s="11">
        <v>42342</v>
      </c>
      <c r="P758" s="11">
        <v>42342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331</v>
      </c>
      <c r="K759" s="10" t="b">
        <v>1</v>
      </c>
      <c r="L759" s="10">
        <v>3</v>
      </c>
      <c r="M759" s="6">
        <v>2018</v>
      </c>
      <c r="N759" s="7">
        <v>0</v>
      </c>
      <c r="O759" s="11">
        <v>42342</v>
      </c>
      <c r="P759" s="11">
        <v>42342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0</v>
      </c>
      <c r="M760" s="6">
        <v>2015</v>
      </c>
      <c r="N760" s="7">
        <v>0</v>
      </c>
      <c r="O760" s="11">
        <v>42342</v>
      </c>
      <c r="P760" s="11">
        <v>42342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1</v>
      </c>
      <c r="M761" s="6">
        <v>2016</v>
      </c>
      <c r="N761" s="7">
        <v>0</v>
      </c>
      <c r="O761" s="11">
        <v>42342</v>
      </c>
      <c r="P761" s="11">
        <v>42342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4</v>
      </c>
      <c r="M762" s="6">
        <v>2019</v>
      </c>
      <c r="N762" s="7">
        <v>0</v>
      </c>
      <c r="O762" s="11">
        <v>42342</v>
      </c>
      <c r="P762" s="11">
        <v>42342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11</v>
      </c>
      <c r="M763" s="6">
        <v>2026</v>
      </c>
      <c r="N763" s="7">
        <v>0</v>
      </c>
      <c r="O763" s="11">
        <v>42342</v>
      </c>
      <c r="P763" s="11">
        <v>42342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3</v>
      </c>
      <c r="M764" s="6">
        <v>2018</v>
      </c>
      <c r="N764" s="7">
        <v>0</v>
      </c>
      <c r="O764" s="11">
        <v>42342</v>
      </c>
      <c r="P764" s="11">
        <v>42342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8</v>
      </c>
      <c r="M765" s="6">
        <v>2023</v>
      </c>
      <c r="N765" s="7">
        <v>0</v>
      </c>
      <c r="O765" s="11">
        <v>42342</v>
      </c>
      <c r="P765" s="11">
        <v>42342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6</v>
      </c>
      <c r="M766" s="6">
        <v>2021</v>
      </c>
      <c r="N766" s="7">
        <v>0</v>
      </c>
      <c r="O766" s="11">
        <v>42342</v>
      </c>
      <c r="P766" s="11">
        <v>42342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10</v>
      </c>
      <c r="M767" s="6">
        <v>2025</v>
      </c>
      <c r="N767" s="7">
        <v>0</v>
      </c>
      <c r="O767" s="11">
        <v>42342</v>
      </c>
      <c r="P767" s="11">
        <v>42342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7</v>
      </c>
      <c r="M768" s="6">
        <v>2022</v>
      </c>
      <c r="N768" s="7">
        <v>0</v>
      </c>
      <c r="O768" s="11">
        <v>42342</v>
      </c>
      <c r="P768" s="11">
        <v>42342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5</v>
      </c>
      <c r="M769" s="6">
        <v>2020</v>
      </c>
      <c r="N769" s="7">
        <v>0</v>
      </c>
      <c r="O769" s="11">
        <v>42342</v>
      </c>
      <c r="P769" s="11">
        <v>42342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2</v>
      </c>
      <c r="M770" s="6">
        <v>2017</v>
      </c>
      <c r="N770" s="7">
        <v>0</v>
      </c>
      <c r="O770" s="11">
        <v>42342</v>
      </c>
      <c r="P770" s="11">
        <v>42342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9</v>
      </c>
      <c r="M771" s="6">
        <v>2024</v>
      </c>
      <c r="N771" s="7">
        <v>0</v>
      </c>
      <c r="O771" s="11">
        <v>42342</v>
      </c>
      <c r="P771" s="11">
        <v>42342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6</v>
      </c>
      <c r="M772" s="6">
        <v>2021</v>
      </c>
      <c r="N772" s="7">
        <v>9873656.18</v>
      </c>
      <c r="O772" s="11">
        <v>42342</v>
      </c>
      <c r="P772" s="11">
        <v>42342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10</v>
      </c>
      <c r="M773" s="6">
        <v>2025</v>
      </c>
      <c r="N773" s="7">
        <v>8980980.93</v>
      </c>
      <c r="O773" s="11">
        <v>42342</v>
      </c>
      <c r="P773" s="11">
        <v>42342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7</v>
      </c>
      <c r="M774" s="6">
        <v>2022</v>
      </c>
      <c r="N774" s="7">
        <v>9649684.63</v>
      </c>
      <c r="O774" s="11">
        <v>42342</v>
      </c>
      <c r="P774" s="11">
        <v>42342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9</v>
      </c>
      <c r="M775" s="6">
        <v>2024</v>
      </c>
      <c r="N775" s="7">
        <v>9202730.51</v>
      </c>
      <c r="O775" s="11">
        <v>42342</v>
      </c>
      <c r="P775" s="11">
        <v>42342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1</v>
      </c>
      <c r="M776" s="6">
        <v>2016</v>
      </c>
      <c r="N776" s="7">
        <v>0</v>
      </c>
      <c r="O776" s="11">
        <v>42342</v>
      </c>
      <c r="P776" s="11">
        <v>42342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8</v>
      </c>
      <c r="M777" s="6">
        <v>2023</v>
      </c>
      <c r="N777" s="7">
        <v>9426716.06</v>
      </c>
      <c r="O777" s="11">
        <v>42342</v>
      </c>
      <c r="P777" s="11">
        <v>42342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2</v>
      </c>
      <c r="M778" s="6">
        <v>2017</v>
      </c>
      <c r="N778" s="7">
        <v>10766574.43</v>
      </c>
      <c r="O778" s="11">
        <v>42342</v>
      </c>
      <c r="P778" s="11">
        <v>42342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0</v>
      </c>
      <c r="M779" s="6">
        <v>2015</v>
      </c>
      <c r="N779" s="7">
        <v>0</v>
      </c>
      <c r="O779" s="11">
        <v>42342</v>
      </c>
      <c r="P779" s="11">
        <v>42342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11</v>
      </c>
      <c r="M780" s="6">
        <v>2026</v>
      </c>
      <c r="N780" s="7">
        <v>8757964.38</v>
      </c>
      <c r="O780" s="11">
        <v>42342</v>
      </c>
      <c r="P780" s="11">
        <v>42342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5</v>
      </c>
      <c r="M781" s="6">
        <v>2020</v>
      </c>
      <c r="N781" s="7">
        <v>10096624.75</v>
      </c>
      <c r="O781" s="11">
        <v>42342</v>
      </c>
      <c r="P781" s="11">
        <v>42342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4</v>
      </c>
      <c r="M782" s="6">
        <v>2019</v>
      </c>
      <c r="N782" s="7">
        <v>10320596.3</v>
      </c>
      <c r="O782" s="11">
        <v>42342</v>
      </c>
      <c r="P782" s="11">
        <v>42342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3</v>
      </c>
      <c r="M783" s="6">
        <v>2018</v>
      </c>
      <c r="N783" s="7">
        <v>10543564.86</v>
      </c>
      <c r="O783" s="11">
        <v>42342</v>
      </c>
      <c r="P783" s="11">
        <v>42342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332</v>
      </c>
      <c r="K784" s="10" t="b">
        <v>1</v>
      </c>
      <c r="L784" s="10">
        <v>11</v>
      </c>
      <c r="M784" s="6">
        <v>2026</v>
      </c>
      <c r="N784" s="7">
        <v>0</v>
      </c>
      <c r="O784" s="11">
        <v>42342</v>
      </c>
      <c r="P784" s="11">
        <v>42342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332</v>
      </c>
      <c r="K785" s="10" t="b">
        <v>1</v>
      </c>
      <c r="L785" s="10">
        <v>4</v>
      </c>
      <c r="M785" s="6">
        <v>2019</v>
      </c>
      <c r="N785" s="7">
        <v>0</v>
      </c>
      <c r="O785" s="11">
        <v>42342</v>
      </c>
      <c r="P785" s="11">
        <v>42342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332</v>
      </c>
      <c r="K786" s="10" t="b">
        <v>1</v>
      </c>
      <c r="L786" s="10">
        <v>5</v>
      </c>
      <c r="M786" s="6">
        <v>2020</v>
      </c>
      <c r="N786" s="7">
        <v>0</v>
      </c>
      <c r="O786" s="11">
        <v>42342</v>
      </c>
      <c r="P786" s="11">
        <v>42342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332</v>
      </c>
      <c r="K787" s="10" t="b">
        <v>1</v>
      </c>
      <c r="L787" s="10">
        <v>0</v>
      </c>
      <c r="M787" s="6">
        <v>2015</v>
      </c>
      <c r="N787" s="7">
        <v>0</v>
      </c>
      <c r="O787" s="11">
        <v>42342</v>
      </c>
      <c r="P787" s="11">
        <v>42342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332</v>
      </c>
      <c r="K788" s="10" t="b">
        <v>1</v>
      </c>
      <c r="L788" s="10">
        <v>2</v>
      </c>
      <c r="M788" s="6">
        <v>2017</v>
      </c>
      <c r="N788" s="7">
        <v>0</v>
      </c>
      <c r="O788" s="11">
        <v>42342</v>
      </c>
      <c r="P788" s="11">
        <v>42342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332</v>
      </c>
      <c r="K789" s="10" t="b">
        <v>1</v>
      </c>
      <c r="L789" s="10">
        <v>7</v>
      </c>
      <c r="M789" s="6">
        <v>2022</v>
      </c>
      <c r="N789" s="7">
        <v>0</v>
      </c>
      <c r="O789" s="11">
        <v>42342</v>
      </c>
      <c r="P789" s="11">
        <v>42342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332</v>
      </c>
      <c r="K790" s="10" t="b">
        <v>1</v>
      </c>
      <c r="L790" s="10">
        <v>8</v>
      </c>
      <c r="M790" s="6">
        <v>2023</v>
      </c>
      <c r="N790" s="7">
        <v>0</v>
      </c>
      <c r="O790" s="11">
        <v>42342</v>
      </c>
      <c r="P790" s="11">
        <v>42342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332</v>
      </c>
      <c r="K791" s="10" t="b">
        <v>1</v>
      </c>
      <c r="L791" s="10">
        <v>6</v>
      </c>
      <c r="M791" s="6">
        <v>2021</v>
      </c>
      <c r="N791" s="7">
        <v>0</v>
      </c>
      <c r="O791" s="11">
        <v>42342</v>
      </c>
      <c r="P791" s="11">
        <v>42342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332</v>
      </c>
      <c r="K792" s="10" t="b">
        <v>1</v>
      </c>
      <c r="L792" s="10">
        <v>3</v>
      </c>
      <c r="M792" s="6">
        <v>2018</v>
      </c>
      <c r="N792" s="7">
        <v>0</v>
      </c>
      <c r="O792" s="11">
        <v>42342</v>
      </c>
      <c r="P792" s="11">
        <v>42342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332</v>
      </c>
      <c r="K793" s="10" t="b">
        <v>1</v>
      </c>
      <c r="L793" s="10">
        <v>10</v>
      </c>
      <c r="M793" s="6">
        <v>2025</v>
      </c>
      <c r="N793" s="7">
        <v>0</v>
      </c>
      <c r="O793" s="11">
        <v>42342</v>
      </c>
      <c r="P793" s="11">
        <v>42342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332</v>
      </c>
      <c r="K794" s="10" t="b">
        <v>1</v>
      </c>
      <c r="L794" s="10">
        <v>9</v>
      </c>
      <c r="M794" s="6">
        <v>2024</v>
      </c>
      <c r="N794" s="7">
        <v>0</v>
      </c>
      <c r="O794" s="11">
        <v>42342</v>
      </c>
      <c r="P794" s="11">
        <v>42342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332</v>
      </c>
      <c r="K795" s="10" t="b">
        <v>1</v>
      </c>
      <c r="L795" s="10">
        <v>1</v>
      </c>
      <c r="M795" s="6">
        <v>2016</v>
      </c>
      <c r="N795" s="7">
        <v>0</v>
      </c>
      <c r="O795" s="11">
        <v>42342</v>
      </c>
      <c r="P795" s="11">
        <v>42342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6</v>
      </c>
      <c r="M796" s="6">
        <v>2021</v>
      </c>
      <c r="N796" s="7">
        <v>0</v>
      </c>
      <c r="O796" s="11">
        <v>42342</v>
      </c>
      <c r="P796" s="11">
        <v>42342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7</v>
      </c>
      <c r="M797" s="6">
        <v>2022</v>
      </c>
      <c r="N797" s="7">
        <v>0</v>
      </c>
      <c r="O797" s="11">
        <v>42342</v>
      </c>
      <c r="P797" s="11">
        <v>42342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3</v>
      </c>
      <c r="M798" s="6">
        <v>2018</v>
      </c>
      <c r="N798" s="7">
        <v>0</v>
      </c>
      <c r="O798" s="11">
        <v>42342</v>
      </c>
      <c r="P798" s="11">
        <v>42342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9</v>
      </c>
      <c r="M799" s="6">
        <v>2024</v>
      </c>
      <c r="N799" s="7">
        <v>0</v>
      </c>
      <c r="O799" s="11">
        <v>42342</v>
      </c>
      <c r="P799" s="11">
        <v>42342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4</v>
      </c>
      <c r="M800" s="6">
        <v>2019</v>
      </c>
      <c r="N800" s="7">
        <v>0</v>
      </c>
      <c r="O800" s="11">
        <v>42342</v>
      </c>
      <c r="P800" s="11">
        <v>42342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2</v>
      </c>
      <c r="M801" s="6">
        <v>2017</v>
      </c>
      <c r="N801" s="7">
        <v>0</v>
      </c>
      <c r="O801" s="11">
        <v>42342</v>
      </c>
      <c r="P801" s="11">
        <v>42342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11</v>
      </c>
      <c r="M802" s="6">
        <v>2026</v>
      </c>
      <c r="N802" s="7">
        <v>0</v>
      </c>
      <c r="O802" s="11">
        <v>42342</v>
      </c>
      <c r="P802" s="11">
        <v>42342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0</v>
      </c>
      <c r="M803" s="6">
        <v>2015</v>
      </c>
      <c r="N803" s="7">
        <v>0</v>
      </c>
      <c r="O803" s="11">
        <v>42342</v>
      </c>
      <c r="P803" s="11">
        <v>42342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10</v>
      </c>
      <c r="M804" s="6">
        <v>2025</v>
      </c>
      <c r="N804" s="7">
        <v>0</v>
      </c>
      <c r="O804" s="11">
        <v>42342</v>
      </c>
      <c r="P804" s="11">
        <v>42342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8</v>
      </c>
      <c r="M805" s="6">
        <v>2023</v>
      </c>
      <c r="N805" s="7">
        <v>0</v>
      </c>
      <c r="O805" s="11">
        <v>42342</v>
      </c>
      <c r="P805" s="11">
        <v>42342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5</v>
      </c>
      <c r="M806" s="6">
        <v>2020</v>
      </c>
      <c r="N806" s="7">
        <v>0</v>
      </c>
      <c r="O806" s="11">
        <v>42342</v>
      </c>
      <c r="P806" s="11">
        <v>42342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1</v>
      </c>
      <c r="M807" s="6">
        <v>2016</v>
      </c>
      <c r="N807" s="7">
        <v>0</v>
      </c>
      <c r="O807" s="11">
        <v>42342</v>
      </c>
      <c r="P807" s="11">
        <v>42342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7</v>
      </c>
      <c r="M808" s="6">
        <v>2022</v>
      </c>
      <c r="N808" s="7">
        <v>0</v>
      </c>
      <c r="O808" s="11">
        <v>42342</v>
      </c>
      <c r="P808" s="11">
        <v>42342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420</v>
      </c>
      <c r="H809" s="10">
        <v>8.1</v>
      </c>
      <c r="I809" s="10" t="s">
        <v>220</v>
      </c>
      <c r="J809" s="10" t="s">
        <v>69</v>
      </c>
      <c r="K809" s="10" t="b">
        <v>0</v>
      </c>
      <c r="L809" s="10">
        <v>11</v>
      </c>
      <c r="M809" s="6">
        <v>2026</v>
      </c>
      <c r="N809" s="7">
        <v>36819952</v>
      </c>
      <c r="O809" s="11">
        <v>42342</v>
      </c>
      <c r="P809" s="11">
        <v>42342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4</v>
      </c>
      <c r="M810" s="6">
        <v>2019</v>
      </c>
      <c r="N810" s="7">
        <v>0</v>
      </c>
      <c r="O810" s="11">
        <v>42342</v>
      </c>
      <c r="P810" s="11">
        <v>42342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11</v>
      </c>
      <c r="M811" s="6">
        <v>2026</v>
      </c>
      <c r="N811" s="7">
        <v>0</v>
      </c>
      <c r="O811" s="11">
        <v>42342</v>
      </c>
      <c r="P811" s="11">
        <v>42342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6</v>
      </c>
      <c r="M812" s="6">
        <v>2021</v>
      </c>
      <c r="N812" s="7">
        <v>0</v>
      </c>
      <c r="O812" s="11">
        <v>42342</v>
      </c>
      <c r="P812" s="11">
        <v>42342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2</v>
      </c>
      <c r="M813" s="6">
        <v>2017</v>
      </c>
      <c r="N813" s="7">
        <v>0</v>
      </c>
      <c r="O813" s="11">
        <v>42342</v>
      </c>
      <c r="P813" s="11">
        <v>42342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9</v>
      </c>
      <c r="M814" s="6">
        <v>2024</v>
      </c>
      <c r="N814" s="7">
        <v>0</v>
      </c>
      <c r="O814" s="11">
        <v>42342</v>
      </c>
      <c r="P814" s="11">
        <v>42342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1</v>
      </c>
      <c r="M815" s="6">
        <v>2016</v>
      </c>
      <c r="N815" s="7">
        <v>0</v>
      </c>
      <c r="O815" s="11">
        <v>42342</v>
      </c>
      <c r="P815" s="11">
        <v>42342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3</v>
      </c>
      <c r="M816" s="6">
        <v>2018</v>
      </c>
      <c r="N816" s="7">
        <v>0</v>
      </c>
      <c r="O816" s="11">
        <v>42342</v>
      </c>
      <c r="P816" s="11">
        <v>42342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10</v>
      </c>
      <c r="M817" s="6">
        <v>2025</v>
      </c>
      <c r="N817" s="7">
        <v>0</v>
      </c>
      <c r="O817" s="11">
        <v>42342</v>
      </c>
      <c r="P817" s="11">
        <v>42342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0</v>
      </c>
      <c r="M818" s="6">
        <v>2015</v>
      </c>
      <c r="N818" s="7">
        <v>13259727.66</v>
      </c>
      <c r="O818" s="11">
        <v>42342</v>
      </c>
      <c r="P818" s="11">
        <v>42342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5</v>
      </c>
      <c r="M819" s="6">
        <v>2020</v>
      </c>
      <c r="N819" s="7">
        <v>0</v>
      </c>
      <c r="O819" s="11">
        <v>42342</v>
      </c>
      <c r="P819" s="11">
        <v>42342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762</v>
      </c>
      <c r="H820" s="10" t="s">
        <v>103</v>
      </c>
      <c r="I820" s="10"/>
      <c r="J820" s="10" t="s">
        <v>104</v>
      </c>
      <c r="K820" s="10" t="b">
        <v>1</v>
      </c>
      <c r="L820" s="10">
        <v>8</v>
      </c>
      <c r="M820" s="6">
        <v>2023</v>
      </c>
      <c r="N820" s="7">
        <v>0</v>
      </c>
      <c r="O820" s="11">
        <v>42342</v>
      </c>
      <c r="P820" s="11">
        <v>42342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0</v>
      </c>
      <c r="M821" s="6">
        <v>2015</v>
      </c>
      <c r="N821" s="7">
        <v>1232101.97</v>
      </c>
      <c r="O821" s="11">
        <v>42342</v>
      </c>
      <c r="P821" s="11">
        <v>42342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1</v>
      </c>
      <c r="M822" s="6">
        <v>2016</v>
      </c>
      <c r="N822" s="7">
        <v>0</v>
      </c>
      <c r="O822" s="11">
        <v>42342</v>
      </c>
      <c r="P822" s="11">
        <v>42342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7</v>
      </c>
      <c r="M823" s="6">
        <v>2022</v>
      </c>
      <c r="N823" s="7">
        <v>0</v>
      </c>
      <c r="O823" s="11">
        <v>42342</v>
      </c>
      <c r="P823" s="11">
        <v>42342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3</v>
      </c>
      <c r="M824" s="6">
        <v>2018</v>
      </c>
      <c r="N824" s="7">
        <v>0</v>
      </c>
      <c r="O824" s="11">
        <v>42342</v>
      </c>
      <c r="P824" s="11">
        <v>42342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2</v>
      </c>
      <c r="M825" s="6">
        <v>2017</v>
      </c>
      <c r="N825" s="7">
        <v>0</v>
      </c>
      <c r="O825" s="11">
        <v>42342</v>
      </c>
      <c r="P825" s="11">
        <v>42342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10</v>
      </c>
      <c r="M826" s="6">
        <v>2025</v>
      </c>
      <c r="N826" s="7">
        <v>0</v>
      </c>
      <c r="O826" s="11">
        <v>42342</v>
      </c>
      <c r="P826" s="11">
        <v>42342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9</v>
      </c>
      <c r="M827" s="6">
        <v>2024</v>
      </c>
      <c r="N827" s="7">
        <v>0</v>
      </c>
      <c r="O827" s="11">
        <v>42342</v>
      </c>
      <c r="P827" s="11">
        <v>42342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4</v>
      </c>
      <c r="M828" s="6">
        <v>2019</v>
      </c>
      <c r="N828" s="7">
        <v>0</v>
      </c>
      <c r="O828" s="11">
        <v>42342</v>
      </c>
      <c r="P828" s="11">
        <v>42342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11</v>
      </c>
      <c r="M829" s="6">
        <v>2026</v>
      </c>
      <c r="N829" s="7">
        <v>0</v>
      </c>
      <c r="O829" s="11">
        <v>42342</v>
      </c>
      <c r="P829" s="11">
        <v>42342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6</v>
      </c>
      <c r="M830" s="6">
        <v>2021</v>
      </c>
      <c r="N830" s="7">
        <v>0</v>
      </c>
      <c r="O830" s="11">
        <v>42342</v>
      </c>
      <c r="P830" s="11">
        <v>42342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5</v>
      </c>
      <c r="M831" s="6">
        <v>2020</v>
      </c>
      <c r="N831" s="7">
        <v>0</v>
      </c>
      <c r="O831" s="11">
        <v>42342</v>
      </c>
      <c r="P831" s="11">
        <v>42342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690</v>
      </c>
      <c r="H832" s="10" t="s">
        <v>88</v>
      </c>
      <c r="I832" s="10"/>
      <c r="J832" s="10" t="s">
        <v>89</v>
      </c>
      <c r="K832" s="10" t="b">
        <v>1</v>
      </c>
      <c r="L832" s="10">
        <v>8</v>
      </c>
      <c r="M832" s="6">
        <v>2023</v>
      </c>
      <c r="N832" s="7">
        <v>0</v>
      </c>
      <c r="O832" s="11">
        <v>42342</v>
      </c>
      <c r="P832" s="11">
        <v>42342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2</v>
      </c>
      <c r="M833" s="6">
        <v>2017</v>
      </c>
      <c r="N833" s="7">
        <v>0</v>
      </c>
      <c r="O833" s="11">
        <v>42342</v>
      </c>
      <c r="P833" s="11">
        <v>42342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4</v>
      </c>
      <c r="M834" s="6">
        <v>2019</v>
      </c>
      <c r="N834" s="7">
        <v>0</v>
      </c>
      <c r="O834" s="11">
        <v>42342</v>
      </c>
      <c r="P834" s="11">
        <v>42342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7</v>
      </c>
      <c r="M835" s="6">
        <v>2022</v>
      </c>
      <c r="N835" s="7">
        <v>0</v>
      </c>
      <c r="O835" s="11">
        <v>42342</v>
      </c>
      <c r="P835" s="11">
        <v>42342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10</v>
      </c>
      <c r="M836" s="6">
        <v>2025</v>
      </c>
      <c r="N836" s="7">
        <v>0</v>
      </c>
      <c r="O836" s="11">
        <v>42342</v>
      </c>
      <c r="P836" s="11">
        <v>42342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0</v>
      </c>
      <c r="M837" s="6">
        <v>2015</v>
      </c>
      <c r="N837" s="7">
        <v>0</v>
      </c>
      <c r="O837" s="11">
        <v>42342</v>
      </c>
      <c r="P837" s="11">
        <v>42342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3</v>
      </c>
      <c r="M838" s="6">
        <v>2018</v>
      </c>
      <c r="N838" s="7">
        <v>0</v>
      </c>
      <c r="O838" s="11">
        <v>42342</v>
      </c>
      <c r="P838" s="11">
        <v>42342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1</v>
      </c>
      <c r="M839" s="6">
        <v>2016</v>
      </c>
      <c r="N839" s="7">
        <v>0</v>
      </c>
      <c r="O839" s="11">
        <v>42342</v>
      </c>
      <c r="P839" s="11">
        <v>42342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11</v>
      </c>
      <c r="M840" s="6">
        <v>2026</v>
      </c>
      <c r="N840" s="7">
        <v>0</v>
      </c>
      <c r="O840" s="11">
        <v>42342</v>
      </c>
      <c r="P840" s="11">
        <v>42342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6</v>
      </c>
      <c r="M841" s="6">
        <v>2021</v>
      </c>
      <c r="N841" s="7">
        <v>0</v>
      </c>
      <c r="O841" s="11">
        <v>42342</v>
      </c>
      <c r="P841" s="11">
        <v>42342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5</v>
      </c>
      <c r="M842" s="6">
        <v>2020</v>
      </c>
      <c r="N842" s="7">
        <v>0</v>
      </c>
      <c r="O842" s="11">
        <v>42342</v>
      </c>
      <c r="P842" s="11">
        <v>42342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8</v>
      </c>
      <c r="M843" s="6">
        <v>2023</v>
      </c>
      <c r="N843" s="7">
        <v>0</v>
      </c>
      <c r="O843" s="11">
        <v>42342</v>
      </c>
      <c r="P843" s="11">
        <v>42342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930</v>
      </c>
      <c r="H844" s="10" t="s">
        <v>120</v>
      </c>
      <c r="I844" s="10"/>
      <c r="J844" s="10" t="s">
        <v>121</v>
      </c>
      <c r="K844" s="10" t="b">
        <v>1</v>
      </c>
      <c r="L844" s="10">
        <v>9</v>
      </c>
      <c r="M844" s="6">
        <v>2024</v>
      </c>
      <c r="N844" s="7">
        <v>0</v>
      </c>
      <c r="O844" s="11">
        <v>42342</v>
      </c>
      <c r="P844" s="11">
        <v>42342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8</v>
      </c>
      <c r="M845" s="6">
        <v>2023</v>
      </c>
      <c r="N845" s="7">
        <v>36819952</v>
      </c>
      <c r="O845" s="11">
        <v>42342</v>
      </c>
      <c r="P845" s="11">
        <v>42342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7</v>
      </c>
      <c r="M846" s="6">
        <v>2022</v>
      </c>
      <c r="N846" s="7">
        <v>36819952</v>
      </c>
      <c r="O846" s="11">
        <v>42342</v>
      </c>
      <c r="P846" s="11">
        <v>42342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4</v>
      </c>
      <c r="M847" s="6">
        <v>2019</v>
      </c>
      <c r="N847" s="7">
        <v>36819952</v>
      </c>
      <c r="O847" s="11">
        <v>42342</v>
      </c>
      <c r="P847" s="11">
        <v>42342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3</v>
      </c>
      <c r="M848" s="6">
        <v>2018</v>
      </c>
      <c r="N848" s="7">
        <v>36819952</v>
      </c>
      <c r="O848" s="11">
        <v>42342</v>
      </c>
      <c r="P848" s="11">
        <v>42342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9</v>
      </c>
      <c r="M849" s="6">
        <v>2024</v>
      </c>
      <c r="N849" s="7">
        <v>36819952</v>
      </c>
      <c r="O849" s="11">
        <v>42342</v>
      </c>
      <c r="P849" s="11">
        <v>42342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1</v>
      </c>
      <c r="M850" s="6">
        <v>2016</v>
      </c>
      <c r="N850" s="7">
        <v>28981603</v>
      </c>
      <c r="O850" s="11">
        <v>42342</v>
      </c>
      <c r="P850" s="11">
        <v>42342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10</v>
      </c>
      <c r="M851" s="6">
        <v>2025</v>
      </c>
      <c r="N851" s="7">
        <v>36819952</v>
      </c>
      <c r="O851" s="11">
        <v>42342</v>
      </c>
      <c r="P851" s="11">
        <v>42342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5</v>
      </c>
      <c r="M852" s="6">
        <v>2020</v>
      </c>
      <c r="N852" s="7">
        <v>36819952</v>
      </c>
      <c r="O852" s="11">
        <v>42342</v>
      </c>
      <c r="P852" s="11">
        <v>42342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2</v>
      </c>
      <c r="M853" s="6">
        <v>2017</v>
      </c>
      <c r="N853" s="7">
        <v>31882470</v>
      </c>
      <c r="O853" s="11">
        <v>42342</v>
      </c>
      <c r="P853" s="11">
        <v>42342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0</v>
      </c>
      <c r="M854" s="6">
        <v>2015</v>
      </c>
      <c r="N854" s="7">
        <v>25480296.77</v>
      </c>
      <c r="O854" s="11">
        <v>42342</v>
      </c>
      <c r="P854" s="11">
        <v>42342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6</v>
      </c>
      <c r="M855" s="6">
        <v>2021</v>
      </c>
      <c r="N855" s="7">
        <v>36819952</v>
      </c>
      <c r="O855" s="11">
        <v>42342</v>
      </c>
      <c r="P855" s="11">
        <v>42342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4</v>
      </c>
      <c r="M856" s="6">
        <v>2019</v>
      </c>
      <c r="N856" s="7">
        <v>0</v>
      </c>
      <c r="O856" s="11">
        <v>42342</v>
      </c>
      <c r="P856" s="11">
        <v>42342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7</v>
      </c>
      <c r="M857" s="6">
        <v>2022</v>
      </c>
      <c r="N857" s="7">
        <v>0</v>
      </c>
      <c r="O857" s="11">
        <v>42342</v>
      </c>
      <c r="P857" s="11">
        <v>42342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6</v>
      </c>
      <c r="M858" s="6">
        <v>2021</v>
      </c>
      <c r="N858" s="7">
        <v>0</v>
      </c>
      <c r="O858" s="11">
        <v>42342</v>
      </c>
      <c r="P858" s="11">
        <v>42342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0</v>
      </c>
      <c r="M859" s="6">
        <v>2015</v>
      </c>
      <c r="N859" s="7">
        <v>1517214.92</v>
      </c>
      <c r="O859" s="11">
        <v>42342</v>
      </c>
      <c r="P859" s="11">
        <v>42342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11</v>
      </c>
      <c r="M860" s="6">
        <v>2026</v>
      </c>
      <c r="N860" s="7">
        <v>0</v>
      </c>
      <c r="O860" s="11">
        <v>42342</v>
      </c>
      <c r="P860" s="11">
        <v>42342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2</v>
      </c>
      <c r="M861" s="6">
        <v>2017</v>
      </c>
      <c r="N861" s="7">
        <v>0</v>
      </c>
      <c r="O861" s="11">
        <v>42342</v>
      </c>
      <c r="P861" s="11">
        <v>42342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3</v>
      </c>
      <c r="M862" s="6">
        <v>2018</v>
      </c>
      <c r="N862" s="7">
        <v>0</v>
      </c>
      <c r="O862" s="11">
        <v>42342</v>
      </c>
      <c r="P862" s="11">
        <v>42342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1</v>
      </c>
      <c r="M863" s="6">
        <v>2016</v>
      </c>
      <c r="N863" s="7">
        <v>0</v>
      </c>
      <c r="O863" s="11">
        <v>42342</v>
      </c>
      <c r="P863" s="11">
        <v>42342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5</v>
      </c>
      <c r="M864" s="6">
        <v>2020</v>
      </c>
      <c r="N864" s="7">
        <v>0</v>
      </c>
      <c r="O864" s="11">
        <v>42342</v>
      </c>
      <c r="P864" s="11">
        <v>42342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10</v>
      </c>
      <c r="M865" s="6">
        <v>2025</v>
      </c>
      <c r="N865" s="7">
        <v>0</v>
      </c>
      <c r="O865" s="11">
        <v>42342</v>
      </c>
      <c r="P865" s="11">
        <v>42342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750</v>
      </c>
      <c r="H866" s="10" t="s">
        <v>98</v>
      </c>
      <c r="I866" s="10"/>
      <c r="J866" s="10" t="s">
        <v>99</v>
      </c>
      <c r="K866" s="10" t="b">
        <v>0</v>
      </c>
      <c r="L866" s="10">
        <v>8</v>
      </c>
      <c r="M866" s="6">
        <v>2023</v>
      </c>
      <c r="N866" s="7">
        <v>0</v>
      </c>
      <c r="O866" s="11">
        <v>42342</v>
      </c>
      <c r="P866" s="11">
        <v>42342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9</v>
      </c>
      <c r="M867" s="6">
        <v>2024</v>
      </c>
      <c r="N867" s="7">
        <v>0</v>
      </c>
      <c r="O867" s="11">
        <v>42342</v>
      </c>
      <c r="P867" s="11">
        <v>42342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120</v>
      </c>
      <c r="H868" s="10">
        <v>2</v>
      </c>
      <c r="I868" s="10" t="s">
        <v>333</v>
      </c>
      <c r="J868" s="10" t="s">
        <v>17</v>
      </c>
      <c r="K868" s="10" t="b">
        <v>0</v>
      </c>
      <c r="L868" s="10">
        <v>3</v>
      </c>
      <c r="M868" s="6">
        <v>2018</v>
      </c>
      <c r="N868" s="7">
        <v>406210597</v>
      </c>
      <c r="O868" s="11">
        <v>42342</v>
      </c>
      <c r="P868" s="11">
        <v>42342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333</v>
      </c>
      <c r="J869" s="10" t="s">
        <v>17</v>
      </c>
      <c r="K869" s="10" t="b">
        <v>0</v>
      </c>
      <c r="L869" s="10">
        <v>2</v>
      </c>
      <c r="M869" s="6">
        <v>2017</v>
      </c>
      <c r="N869" s="7">
        <v>399833435</v>
      </c>
      <c r="O869" s="11">
        <v>42342</v>
      </c>
      <c r="P869" s="11">
        <v>42342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333</v>
      </c>
      <c r="J870" s="10" t="s">
        <v>17</v>
      </c>
      <c r="K870" s="10" t="b">
        <v>0</v>
      </c>
      <c r="L870" s="10">
        <v>1</v>
      </c>
      <c r="M870" s="6">
        <v>2016</v>
      </c>
      <c r="N870" s="7">
        <v>395223151</v>
      </c>
      <c r="O870" s="11">
        <v>42342</v>
      </c>
      <c r="P870" s="11">
        <v>42342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333</v>
      </c>
      <c r="J871" s="10" t="s">
        <v>17</v>
      </c>
      <c r="K871" s="10" t="b">
        <v>0</v>
      </c>
      <c r="L871" s="10">
        <v>0</v>
      </c>
      <c r="M871" s="6">
        <v>2015</v>
      </c>
      <c r="N871" s="7">
        <v>427569591.15</v>
      </c>
      <c r="O871" s="11">
        <v>42342</v>
      </c>
      <c r="P871" s="11">
        <v>42342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333</v>
      </c>
      <c r="J872" s="10" t="s">
        <v>17</v>
      </c>
      <c r="K872" s="10" t="b">
        <v>0</v>
      </c>
      <c r="L872" s="10">
        <v>9</v>
      </c>
      <c r="M872" s="6">
        <v>2024</v>
      </c>
      <c r="N872" s="7">
        <v>416595913</v>
      </c>
      <c r="O872" s="11">
        <v>42342</v>
      </c>
      <c r="P872" s="11">
        <v>42342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333</v>
      </c>
      <c r="J873" s="10" t="s">
        <v>17</v>
      </c>
      <c r="K873" s="10" t="b">
        <v>0</v>
      </c>
      <c r="L873" s="10">
        <v>11</v>
      </c>
      <c r="M873" s="6">
        <v>2026</v>
      </c>
      <c r="N873" s="7">
        <v>416894213</v>
      </c>
      <c r="O873" s="11">
        <v>42342</v>
      </c>
      <c r="P873" s="11">
        <v>42342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333</v>
      </c>
      <c r="J874" s="10" t="s">
        <v>17</v>
      </c>
      <c r="K874" s="10" t="b">
        <v>0</v>
      </c>
      <c r="L874" s="10">
        <v>8</v>
      </c>
      <c r="M874" s="6">
        <v>2023</v>
      </c>
      <c r="N874" s="7">
        <v>416577331.26</v>
      </c>
      <c r="O874" s="11">
        <v>42342</v>
      </c>
      <c r="P874" s="11">
        <v>42342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333</v>
      </c>
      <c r="J875" s="10" t="s">
        <v>17</v>
      </c>
      <c r="K875" s="10" t="b">
        <v>0</v>
      </c>
      <c r="L875" s="10">
        <v>10</v>
      </c>
      <c r="M875" s="6">
        <v>2025</v>
      </c>
      <c r="N875" s="7">
        <v>416955913</v>
      </c>
      <c r="O875" s="11">
        <v>42342</v>
      </c>
      <c r="P875" s="11">
        <v>42342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333</v>
      </c>
      <c r="J876" s="10" t="s">
        <v>17</v>
      </c>
      <c r="K876" s="10" t="b">
        <v>0</v>
      </c>
      <c r="L876" s="10">
        <v>4</v>
      </c>
      <c r="M876" s="6">
        <v>2019</v>
      </c>
      <c r="N876" s="7">
        <v>405210597</v>
      </c>
      <c r="O876" s="11">
        <v>42342</v>
      </c>
      <c r="P876" s="11">
        <v>42342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333</v>
      </c>
      <c r="J877" s="10" t="s">
        <v>17</v>
      </c>
      <c r="K877" s="10" t="b">
        <v>0</v>
      </c>
      <c r="L877" s="10">
        <v>7</v>
      </c>
      <c r="M877" s="6">
        <v>2022</v>
      </c>
      <c r="N877" s="7">
        <v>409356597</v>
      </c>
      <c r="O877" s="11">
        <v>42342</v>
      </c>
      <c r="P877" s="11">
        <v>42342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333</v>
      </c>
      <c r="J878" s="10" t="s">
        <v>17</v>
      </c>
      <c r="K878" s="10" t="b">
        <v>0</v>
      </c>
      <c r="L878" s="10">
        <v>6</v>
      </c>
      <c r="M878" s="6">
        <v>2021</v>
      </c>
      <c r="N878" s="7">
        <v>404172597</v>
      </c>
      <c r="O878" s="11">
        <v>42342</v>
      </c>
      <c r="P878" s="11">
        <v>42342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333</v>
      </c>
      <c r="J879" s="10" t="s">
        <v>17</v>
      </c>
      <c r="K879" s="10" t="b">
        <v>0</v>
      </c>
      <c r="L879" s="10">
        <v>5</v>
      </c>
      <c r="M879" s="6">
        <v>2020</v>
      </c>
      <c r="N879" s="7">
        <v>402732597</v>
      </c>
      <c r="O879" s="11">
        <v>42342</v>
      </c>
      <c r="P879" s="11">
        <v>42342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520</v>
      </c>
      <c r="H880" s="10" t="s">
        <v>70</v>
      </c>
      <c r="I880" s="10"/>
      <c r="J880" s="10" t="s">
        <v>233</v>
      </c>
      <c r="K880" s="10" t="b">
        <v>1</v>
      </c>
      <c r="L880" s="10">
        <v>11</v>
      </c>
      <c r="M880" s="6">
        <v>2026</v>
      </c>
      <c r="N880" s="7">
        <v>0.0876</v>
      </c>
      <c r="O880" s="11">
        <v>42342</v>
      </c>
      <c r="P880" s="11">
        <v>42342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3</v>
      </c>
      <c r="M881" s="6">
        <v>2018</v>
      </c>
      <c r="N881" s="7">
        <v>0.0753</v>
      </c>
      <c r="O881" s="11">
        <v>42342</v>
      </c>
      <c r="P881" s="11">
        <v>42342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1</v>
      </c>
      <c r="M882" s="6">
        <v>2016</v>
      </c>
      <c r="N882" s="7">
        <v>0.0607</v>
      </c>
      <c r="O882" s="11">
        <v>42342</v>
      </c>
      <c r="P882" s="11">
        <v>42342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4</v>
      </c>
      <c r="M883" s="6">
        <v>2019</v>
      </c>
      <c r="N883" s="7">
        <v>0.0823</v>
      </c>
      <c r="O883" s="11">
        <v>42342</v>
      </c>
      <c r="P883" s="11">
        <v>42342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7</v>
      </c>
      <c r="M884" s="6">
        <v>2022</v>
      </c>
      <c r="N884" s="7">
        <v>0.0876</v>
      </c>
      <c r="O884" s="11">
        <v>42342</v>
      </c>
      <c r="P884" s="11">
        <v>42342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2</v>
      </c>
      <c r="M885" s="6">
        <v>2017</v>
      </c>
      <c r="N885" s="7">
        <v>0.0714</v>
      </c>
      <c r="O885" s="11">
        <v>42342</v>
      </c>
      <c r="P885" s="11">
        <v>42342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10</v>
      </c>
      <c r="M886" s="6">
        <v>2025</v>
      </c>
      <c r="N886" s="7">
        <v>0.0876</v>
      </c>
      <c r="O886" s="11">
        <v>42342</v>
      </c>
      <c r="P886" s="11">
        <v>42342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0</v>
      </c>
      <c r="M887" s="6">
        <v>2015</v>
      </c>
      <c r="N887" s="7">
        <v>0.0585</v>
      </c>
      <c r="O887" s="11">
        <v>42342</v>
      </c>
      <c r="P887" s="11">
        <v>42342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520</v>
      </c>
      <c r="H888" s="10" t="s">
        <v>70</v>
      </c>
      <c r="I888" s="10"/>
      <c r="J888" s="10" t="s">
        <v>233</v>
      </c>
      <c r="K888" s="10" t="b">
        <v>1</v>
      </c>
      <c r="L888" s="10">
        <v>6</v>
      </c>
      <c r="M888" s="6">
        <v>2021</v>
      </c>
      <c r="N888" s="7">
        <v>0.0883</v>
      </c>
      <c r="O888" s="11">
        <v>42342</v>
      </c>
      <c r="P888" s="11">
        <v>42342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8</v>
      </c>
      <c r="M889" s="6">
        <v>2023</v>
      </c>
      <c r="N889" s="7">
        <v>0.0876</v>
      </c>
      <c r="O889" s="11">
        <v>42342</v>
      </c>
      <c r="P889" s="11">
        <v>42342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5</v>
      </c>
      <c r="M890" s="6">
        <v>2020</v>
      </c>
      <c r="N890" s="7">
        <v>0.0863</v>
      </c>
      <c r="O890" s="11">
        <v>42342</v>
      </c>
      <c r="P890" s="11">
        <v>42342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9</v>
      </c>
      <c r="M891" s="6">
        <v>2024</v>
      </c>
      <c r="N891" s="7">
        <v>0.0876</v>
      </c>
      <c r="O891" s="11">
        <v>42342</v>
      </c>
      <c r="P891" s="11">
        <v>42342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170</v>
      </c>
      <c r="H892" s="10" t="s">
        <v>50</v>
      </c>
      <c r="I892" s="10"/>
      <c r="J892" s="10" t="s">
        <v>204</v>
      </c>
      <c r="K892" s="10" t="b">
        <v>1</v>
      </c>
      <c r="L892" s="10">
        <v>10</v>
      </c>
      <c r="M892" s="6">
        <v>2025</v>
      </c>
      <c r="N892" s="7">
        <v>230000</v>
      </c>
      <c r="O892" s="11">
        <v>42342</v>
      </c>
      <c r="P892" s="11">
        <v>42342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170</v>
      </c>
      <c r="H893" s="10" t="s">
        <v>50</v>
      </c>
      <c r="I893" s="10"/>
      <c r="J893" s="10" t="s">
        <v>204</v>
      </c>
      <c r="K893" s="10" t="b">
        <v>1</v>
      </c>
      <c r="L893" s="10">
        <v>3</v>
      </c>
      <c r="M893" s="6">
        <v>2018</v>
      </c>
      <c r="N893" s="7">
        <v>2700000</v>
      </c>
      <c r="O893" s="11">
        <v>42342</v>
      </c>
      <c r="P893" s="11">
        <v>42342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1</v>
      </c>
      <c r="M894" s="6">
        <v>2016</v>
      </c>
      <c r="N894" s="7">
        <v>3700000</v>
      </c>
      <c r="O894" s="11">
        <v>42342</v>
      </c>
      <c r="P894" s="11">
        <v>42342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4</v>
      </c>
      <c r="M895" s="6">
        <v>2019</v>
      </c>
      <c r="N895" s="7">
        <v>2300000</v>
      </c>
      <c r="O895" s="11">
        <v>42342</v>
      </c>
      <c r="P895" s="11">
        <v>42342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11</v>
      </c>
      <c r="M896" s="6">
        <v>2026</v>
      </c>
      <c r="N896" s="7">
        <v>130000</v>
      </c>
      <c r="O896" s="11">
        <v>42342</v>
      </c>
      <c r="P896" s="11">
        <v>42342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2</v>
      </c>
      <c r="M897" s="6">
        <v>2017</v>
      </c>
      <c r="N897" s="7">
        <v>3200000</v>
      </c>
      <c r="O897" s="11">
        <v>42342</v>
      </c>
      <c r="P897" s="11">
        <v>42342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6</v>
      </c>
      <c r="M898" s="6">
        <v>2021</v>
      </c>
      <c r="N898" s="7">
        <v>1310000</v>
      </c>
      <c r="O898" s="11">
        <v>42342</v>
      </c>
      <c r="P898" s="11">
        <v>42342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9</v>
      </c>
      <c r="M899" s="6">
        <v>2024</v>
      </c>
      <c r="N899" s="7">
        <v>350000</v>
      </c>
      <c r="O899" s="11">
        <v>42342</v>
      </c>
      <c r="P899" s="11">
        <v>42342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8</v>
      </c>
      <c r="M900" s="6">
        <v>2023</v>
      </c>
      <c r="N900" s="7">
        <v>460000</v>
      </c>
      <c r="O900" s="11">
        <v>42342</v>
      </c>
      <c r="P900" s="11">
        <v>42342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7</v>
      </c>
      <c r="M901" s="6">
        <v>2022</v>
      </c>
      <c r="N901" s="7">
        <v>810000</v>
      </c>
      <c r="O901" s="11">
        <v>42342</v>
      </c>
      <c r="P901" s="11">
        <v>42342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0</v>
      </c>
      <c r="M902" s="6">
        <v>2015</v>
      </c>
      <c r="N902" s="7">
        <v>3450000</v>
      </c>
      <c r="O902" s="11">
        <v>42342</v>
      </c>
      <c r="P902" s="11">
        <v>42342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5</v>
      </c>
      <c r="M903" s="6">
        <v>2020</v>
      </c>
      <c r="N903" s="7">
        <v>1830000</v>
      </c>
      <c r="O903" s="11">
        <v>42342</v>
      </c>
      <c r="P903" s="11">
        <v>42342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761</v>
      </c>
      <c r="H904" s="10" t="s">
        <v>101</v>
      </c>
      <c r="I904" s="10"/>
      <c r="J904" s="10" t="s">
        <v>102</v>
      </c>
      <c r="K904" s="10" t="b">
        <v>1</v>
      </c>
      <c r="L904" s="10">
        <v>2</v>
      </c>
      <c r="M904" s="6">
        <v>2017</v>
      </c>
      <c r="N904" s="7">
        <v>0</v>
      </c>
      <c r="O904" s="11">
        <v>42342</v>
      </c>
      <c r="P904" s="11">
        <v>42342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761</v>
      </c>
      <c r="H905" s="10" t="s">
        <v>101</v>
      </c>
      <c r="I905" s="10"/>
      <c r="J905" s="10" t="s">
        <v>102</v>
      </c>
      <c r="K905" s="10" t="b">
        <v>1</v>
      </c>
      <c r="L905" s="10">
        <v>0</v>
      </c>
      <c r="M905" s="6">
        <v>2015</v>
      </c>
      <c r="N905" s="7">
        <v>12377540.54</v>
      </c>
      <c r="O905" s="11">
        <v>42342</v>
      </c>
      <c r="P905" s="11">
        <v>42342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1</v>
      </c>
      <c r="M906" s="6">
        <v>2016</v>
      </c>
      <c r="N906" s="7">
        <v>0</v>
      </c>
      <c r="O906" s="11">
        <v>42342</v>
      </c>
      <c r="P906" s="11">
        <v>42342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7</v>
      </c>
      <c r="M907" s="6">
        <v>2022</v>
      </c>
      <c r="N907" s="7">
        <v>0</v>
      </c>
      <c r="O907" s="11">
        <v>42342</v>
      </c>
      <c r="P907" s="11">
        <v>42342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9</v>
      </c>
      <c r="M908" s="6">
        <v>2024</v>
      </c>
      <c r="N908" s="7">
        <v>0</v>
      </c>
      <c r="O908" s="11">
        <v>42342</v>
      </c>
      <c r="P908" s="11">
        <v>42342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6</v>
      </c>
      <c r="M909" s="6">
        <v>2021</v>
      </c>
      <c r="N909" s="7">
        <v>0</v>
      </c>
      <c r="O909" s="11">
        <v>42342</v>
      </c>
      <c r="P909" s="11">
        <v>42342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10</v>
      </c>
      <c r="M910" s="6">
        <v>2025</v>
      </c>
      <c r="N910" s="7">
        <v>0</v>
      </c>
      <c r="O910" s="11">
        <v>42342</v>
      </c>
      <c r="P910" s="11">
        <v>42342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3</v>
      </c>
      <c r="M911" s="6">
        <v>2018</v>
      </c>
      <c r="N911" s="7">
        <v>0</v>
      </c>
      <c r="O911" s="11">
        <v>42342</v>
      </c>
      <c r="P911" s="11">
        <v>42342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11</v>
      </c>
      <c r="M912" s="6">
        <v>2026</v>
      </c>
      <c r="N912" s="7">
        <v>0</v>
      </c>
      <c r="O912" s="11">
        <v>42342</v>
      </c>
      <c r="P912" s="11">
        <v>42342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8</v>
      </c>
      <c r="M913" s="6">
        <v>2023</v>
      </c>
      <c r="N913" s="7">
        <v>0</v>
      </c>
      <c r="O913" s="11">
        <v>42342</v>
      </c>
      <c r="P913" s="11">
        <v>42342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5</v>
      </c>
      <c r="M914" s="6">
        <v>2020</v>
      </c>
      <c r="N914" s="7">
        <v>0</v>
      </c>
      <c r="O914" s="11">
        <v>42342</v>
      </c>
      <c r="P914" s="11">
        <v>42342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4</v>
      </c>
      <c r="M915" s="6">
        <v>2019</v>
      </c>
      <c r="N915" s="7">
        <v>0</v>
      </c>
      <c r="O915" s="11">
        <v>42342</v>
      </c>
      <c r="P915" s="11">
        <v>42342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10</v>
      </c>
      <c r="M916" s="6">
        <v>2025</v>
      </c>
      <c r="N916" s="7">
        <v>3161200</v>
      </c>
      <c r="O916" s="11">
        <v>42342</v>
      </c>
      <c r="P916" s="11">
        <v>42342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0</v>
      </c>
      <c r="M917" s="6">
        <v>2015</v>
      </c>
      <c r="N917" s="7">
        <v>17428554.72</v>
      </c>
      <c r="O917" s="11">
        <v>42342</v>
      </c>
      <c r="P917" s="11">
        <v>42342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8</v>
      </c>
      <c r="M918" s="6">
        <v>2023</v>
      </c>
      <c r="N918" s="7">
        <v>3539781.74</v>
      </c>
      <c r="O918" s="11">
        <v>42342</v>
      </c>
      <c r="P918" s="11">
        <v>42342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6</v>
      </c>
      <c r="M919" s="6">
        <v>2021</v>
      </c>
      <c r="N919" s="7">
        <v>15944516</v>
      </c>
      <c r="O919" s="11">
        <v>42342</v>
      </c>
      <c r="P919" s="11">
        <v>42342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7</v>
      </c>
      <c r="M920" s="6">
        <v>2022</v>
      </c>
      <c r="N920" s="7">
        <v>10760516</v>
      </c>
      <c r="O920" s="11">
        <v>42342</v>
      </c>
      <c r="P920" s="11">
        <v>42342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2</v>
      </c>
      <c r="M921" s="6">
        <v>2017</v>
      </c>
      <c r="N921" s="7">
        <v>15629096</v>
      </c>
      <c r="O921" s="11">
        <v>42342</v>
      </c>
      <c r="P921" s="11">
        <v>42342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5</v>
      </c>
      <c r="M922" s="6">
        <v>2020</v>
      </c>
      <c r="N922" s="7">
        <v>17384516</v>
      </c>
      <c r="O922" s="11">
        <v>42342</v>
      </c>
      <c r="P922" s="11">
        <v>42342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4</v>
      </c>
      <c r="M923" s="6">
        <v>2019</v>
      </c>
      <c r="N923" s="7">
        <v>14906516</v>
      </c>
      <c r="O923" s="11">
        <v>42342</v>
      </c>
      <c r="P923" s="11">
        <v>42342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3</v>
      </c>
      <c r="M924" s="6">
        <v>2018</v>
      </c>
      <c r="N924" s="7">
        <v>14906516</v>
      </c>
      <c r="O924" s="11">
        <v>42342</v>
      </c>
      <c r="P924" s="11">
        <v>42342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11</v>
      </c>
      <c r="M925" s="6">
        <v>2026</v>
      </c>
      <c r="N925" s="7">
        <v>3222900</v>
      </c>
      <c r="O925" s="11">
        <v>42342</v>
      </c>
      <c r="P925" s="11">
        <v>42342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9</v>
      </c>
      <c r="M926" s="6">
        <v>2024</v>
      </c>
      <c r="N926" s="7">
        <v>3521200</v>
      </c>
      <c r="O926" s="11">
        <v>42342</v>
      </c>
      <c r="P926" s="11">
        <v>42342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1</v>
      </c>
      <c r="M927" s="6">
        <v>2016</v>
      </c>
      <c r="N927" s="7">
        <v>15629096</v>
      </c>
      <c r="O927" s="11">
        <v>42342</v>
      </c>
      <c r="P927" s="11">
        <v>42342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10</v>
      </c>
      <c r="M928" s="6">
        <v>2025</v>
      </c>
      <c r="N928" s="7">
        <v>0</v>
      </c>
      <c r="O928" s="11">
        <v>42342</v>
      </c>
      <c r="P928" s="11">
        <v>42342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11</v>
      </c>
      <c r="M929" s="6">
        <v>2026</v>
      </c>
      <c r="N929" s="7">
        <v>0</v>
      </c>
      <c r="O929" s="11">
        <v>42342</v>
      </c>
      <c r="P929" s="11">
        <v>42342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4</v>
      </c>
      <c r="M930" s="6">
        <v>2019</v>
      </c>
      <c r="N930" s="7">
        <v>0</v>
      </c>
      <c r="O930" s="11">
        <v>42342</v>
      </c>
      <c r="P930" s="11">
        <v>42342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3</v>
      </c>
      <c r="M931" s="6">
        <v>2018</v>
      </c>
      <c r="N931" s="7">
        <v>43300119</v>
      </c>
      <c r="O931" s="11">
        <v>42342</v>
      </c>
      <c r="P931" s="11">
        <v>42342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7</v>
      </c>
      <c r="M932" s="6">
        <v>2022</v>
      </c>
      <c r="N932" s="7">
        <v>0</v>
      </c>
      <c r="O932" s="11">
        <v>42342</v>
      </c>
      <c r="P932" s="11">
        <v>42342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9</v>
      </c>
      <c r="M933" s="6">
        <v>2024</v>
      </c>
      <c r="N933" s="7">
        <v>0</v>
      </c>
      <c r="O933" s="11">
        <v>42342</v>
      </c>
      <c r="P933" s="11">
        <v>42342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6</v>
      </c>
      <c r="M934" s="6">
        <v>2021</v>
      </c>
      <c r="N934" s="7">
        <v>0</v>
      </c>
      <c r="O934" s="11">
        <v>42342</v>
      </c>
      <c r="P934" s="11">
        <v>42342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5</v>
      </c>
      <c r="M935" s="6">
        <v>2020</v>
      </c>
      <c r="N935" s="7">
        <v>0</v>
      </c>
      <c r="O935" s="11">
        <v>42342</v>
      </c>
      <c r="P935" s="11">
        <v>42342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1</v>
      </c>
      <c r="M936" s="6">
        <v>2016</v>
      </c>
      <c r="N936" s="7">
        <v>41782415</v>
      </c>
      <c r="O936" s="11">
        <v>42342</v>
      </c>
      <c r="P936" s="11">
        <v>42342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0</v>
      </c>
      <c r="M937" s="6">
        <v>2015</v>
      </c>
      <c r="N937" s="7">
        <v>41102498.58</v>
      </c>
      <c r="O937" s="11">
        <v>42342</v>
      </c>
      <c r="P937" s="11">
        <v>42342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8</v>
      </c>
      <c r="M938" s="6">
        <v>2023</v>
      </c>
      <c r="N938" s="7">
        <v>0</v>
      </c>
      <c r="O938" s="11">
        <v>42342</v>
      </c>
      <c r="P938" s="11">
        <v>42342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2</v>
      </c>
      <c r="M939" s="6">
        <v>2017</v>
      </c>
      <c r="N939" s="7">
        <v>42534498</v>
      </c>
      <c r="O939" s="11">
        <v>42342</v>
      </c>
      <c r="P939" s="11">
        <v>42342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0</v>
      </c>
      <c r="M940" s="6">
        <v>2015</v>
      </c>
      <c r="N940" s="7">
        <v>13259727.66</v>
      </c>
      <c r="O940" s="11">
        <v>42342</v>
      </c>
      <c r="P940" s="11">
        <v>42342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9</v>
      </c>
      <c r="M941" s="6">
        <v>2024</v>
      </c>
      <c r="N941" s="7">
        <v>0</v>
      </c>
      <c r="O941" s="11">
        <v>42342</v>
      </c>
      <c r="P941" s="11">
        <v>42342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7</v>
      </c>
      <c r="M942" s="6">
        <v>2022</v>
      </c>
      <c r="N942" s="7">
        <v>0</v>
      </c>
      <c r="O942" s="11">
        <v>42342</v>
      </c>
      <c r="P942" s="11">
        <v>42342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2</v>
      </c>
      <c r="M943" s="6">
        <v>2017</v>
      </c>
      <c r="N943" s="7">
        <v>0</v>
      </c>
      <c r="O943" s="11">
        <v>42342</v>
      </c>
      <c r="P943" s="11">
        <v>42342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1</v>
      </c>
      <c r="M944" s="6">
        <v>2016</v>
      </c>
      <c r="N944" s="7">
        <v>0</v>
      </c>
      <c r="O944" s="11">
        <v>42342</v>
      </c>
      <c r="P944" s="11">
        <v>42342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4</v>
      </c>
      <c r="M945" s="6">
        <v>2019</v>
      </c>
      <c r="N945" s="7">
        <v>0</v>
      </c>
      <c r="O945" s="11">
        <v>42342</v>
      </c>
      <c r="P945" s="11">
        <v>42342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5</v>
      </c>
      <c r="M946" s="6">
        <v>2020</v>
      </c>
      <c r="N946" s="7">
        <v>0</v>
      </c>
      <c r="O946" s="11">
        <v>42342</v>
      </c>
      <c r="P946" s="11">
        <v>42342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10</v>
      </c>
      <c r="M947" s="6">
        <v>2025</v>
      </c>
      <c r="N947" s="7">
        <v>0</v>
      </c>
      <c r="O947" s="11">
        <v>42342</v>
      </c>
      <c r="P947" s="11">
        <v>42342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6</v>
      </c>
      <c r="M948" s="6">
        <v>2021</v>
      </c>
      <c r="N948" s="7">
        <v>0</v>
      </c>
      <c r="O948" s="11">
        <v>42342</v>
      </c>
      <c r="P948" s="11">
        <v>42342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11</v>
      </c>
      <c r="M949" s="6">
        <v>2026</v>
      </c>
      <c r="N949" s="7">
        <v>0</v>
      </c>
      <c r="O949" s="11">
        <v>42342</v>
      </c>
      <c r="P949" s="11">
        <v>42342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3</v>
      </c>
      <c r="M950" s="6">
        <v>2018</v>
      </c>
      <c r="N950" s="7">
        <v>0</v>
      </c>
      <c r="O950" s="11">
        <v>42342</v>
      </c>
      <c r="P950" s="11">
        <v>42342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8</v>
      </c>
      <c r="M951" s="6">
        <v>2023</v>
      </c>
      <c r="N951" s="7">
        <v>0</v>
      </c>
      <c r="O951" s="11">
        <v>42342</v>
      </c>
      <c r="P951" s="11">
        <v>42342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0</v>
      </c>
      <c r="M952" s="6">
        <v>2015</v>
      </c>
      <c r="N952" s="7">
        <v>3178237.8</v>
      </c>
      <c r="O952" s="11">
        <v>42342</v>
      </c>
      <c r="P952" s="11">
        <v>42342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1</v>
      </c>
      <c r="M953" s="6">
        <v>2016</v>
      </c>
      <c r="N953" s="7">
        <v>561625</v>
      </c>
      <c r="O953" s="11">
        <v>42342</v>
      </c>
      <c r="P953" s="11">
        <v>42342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10</v>
      </c>
      <c r="M954" s="6">
        <v>2025</v>
      </c>
      <c r="N954" s="7">
        <v>33658752</v>
      </c>
      <c r="O954" s="11">
        <v>42342</v>
      </c>
      <c r="P954" s="11">
        <v>42342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8</v>
      </c>
      <c r="M955" s="6">
        <v>2023</v>
      </c>
      <c r="N955" s="7">
        <v>33280170.26</v>
      </c>
      <c r="O955" s="11">
        <v>42342</v>
      </c>
      <c r="P955" s="11">
        <v>42342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6</v>
      </c>
      <c r="M956" s="6">
        <v>2021</v>
      </c>
      <c r="N956" s="7">
        <v>20875436</v>
      </c>
      <c r="O956" s="11">
        <v>42342</v>
      </c>
      <c r="P956" s="11">
        <v>42342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4</v>
      </c>
      <c r="M957" s="6">
        <v>2019</v>
      </c>
      <c r="N957" s="7">
        <v>18243436</v>
      </c>
      <c r="O957" s="11">
        <v>42342</v>
      </c>
      <c r="P957" s="11">
        <v>42342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5</v>
      </c>
      <c r="M958" s="6">
        <v>2020</v>
      </c>
      <c r="N958" s="7">
        <v>15775436</v>
      </c>
      <c r="O958" s="11">
        <v>42342</v>
      </c>
      <c r="P958" s="11">
        <v>42342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2</v>
      </c>
      <c r="M959" s="6">
        <v>2017</v>
      </c>
      <c r="N959" s="7">
        <v>15423374</v>
      </c>
      <c r="O959" s="11">
        <v>42342</v>
      </c>
      <c r="P959" s="11">
        <v>42342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3</v>
      </c>
      <c r="M960" s="6">
        <v>2018</v>
      </c>
      <c r="N960" s="7">
        <v>19253436</v>
      </c>
      <c r="O960" s="11">
        <v>42342</v>
      </c>
      <c r="P960" s="11">
        <v>42342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9</v>
      </c>
      <c r="M961" s="6">
        <v>2024</v>
      </c>
      <c r="N961" s="7">
        <v>33298752</v>
      </c>
      <c r="O961" s="11">
        <v>42342</v>
      </c>
      <c r="P961" s="11">
        <v>42342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11</v>
      </c>
      <c r="M962" s="6">
        <v>2026</v>
      </c>
      <c r="N962" s="7">
        <v>33597052</v>
      </c>
      <c r="O962" s="11">
        <v>42342</v>
      </c>
      <c r="P962" s="11">
        <v>42342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7</v>
      </c>
      <c r="M963" s="6">
        <v>2022</v>
      </c>
      <c r="N963" s="7">
        <v>26059436</v>
      </c>
      <c r="O963" s="11">
        <v>42342</v>
      </c>
      <c r="P963" s="11">
        <v>42342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4</v>
      </c>
      <c r="M964" s="6">
        <v>2019</v>
      </c>
      <c r="N964" s="7">
        <v>0</v>
      </c>
      <c r="O964" s="11">
        <v>42342</v>
      </c>
      <c r="P964" s="11">
        <v>42342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8</v>
      </c>
      <c r="M965" s="6">
        <v>2023</v>
      </c>
      <c r="N965" s="7">
        <v>0</v>
      </c>
      <c r="O965" s="11">
        <v>42342</v>
      </c>
      <c r="P965" s="11">
        <v>42342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5</v>
      </c>
      <c r="M966" s="6">
        <v>2020</v>
      </c>
      <c r="N966" s="7">
        <v>0</v>
      </c>
      <c r="O966" s="11">
        <v>42342</v>
      </c>
      <c r="P966" s="11">
        <v>42342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7</v>
      </c>
      <c r="M967" s="6">
        <v>2022</v>
      </c>
      <c r="N967" s="7">
        <v>0</v>
      </c>
      <c r="O967" s="11">
        <v>42342</v>
      </c>
      <c r="P967" s="11">
        <v>42342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10</v>
      </c>
      <c r="M968" s="6">
        <v>2025</v>
      </c>
      <c r="N968" s="7">
        <v>0</v>
      </c>
      <c r="O968" s="11">
        <v>42342</v>
      </c>
      <c r="P968" s="11">
        <v>42342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11</v>
      </c>
      <c r="M969" s="6">
        <v>2026</v>
      </c>
      <c r="N969" s="7">
        <v>0</v>
      </c>
      <c r="O969" s="11">
        <v>42342</v>
      </c>
      <c r="P969" s="11">
        <v>42342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0</v>
      </c>
      <c r="M970" s="6">
        <v>2015</v>
      </c>
      <c r="N970" s="7">
        <v>0</v>
      </c>
      <c r="O970" s="11">
        <v>42342</v>
      </c>
      <c r="P970" s="11">
        <v>42342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3</v>
      </c>
      <c r="M971" s="6">
        <v>2018</v>
      </c>
      <c r="N971" s="7">
        <v>0</v>
      </c>
      <c r="O971" s="11">
        <v>42342</v>
      </c>
      <c r="P971" s="11">
        <v>42342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1</v>
      </c>
      <c r="M972" s="6">
        <v>2016</v>
      </c>
      <c r="N972" s="7">
        <v>0</v>
      </c>
      <c r="O972" s="11">
        <v>42342</v>
      </c>
      <c r="P972" s="11">
        <v>42342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9</v>
      </c>
      <c r="M973" s="6">
        <v>2024</v>
      </c>
      <c r="N973" s="7">
        <v>0</v>
      </c>
      <c r="O973" s="11">
        <v>42342</v>
      </c>
      <c r="P973" s="11">
        <v>42342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2</v>
      </c>
      <c r="M974" s="6">
        <v>2017</v>
      </c>
      <c r="N974" s="7">
        <v>0</v>
      </c>
      <c r="O974" s="11">
        <v>42342</v>
      </c>
      <c r="P974" s="11">
        <v>42342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6</v>
      </c>
      <c r="M975" s="6">
        <v>2021</v>
      </c>
      <c r="N975" s="7">
        <v>0</v>
      </c>
      <c r="O975" s="11">
        <v>42342</v>
      </c>
      <c r="P975" s="11">
        <v>42342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334</v>
      </c>
      <c r="K976" s="10" t="b">
        <v>1</v>
      </c>
      <c r="L976" s="10">
        <v>6</v>
      </c>
      <c r="M976" s="6">
        <v>2021</v>
      </c>
      <c r="N976" s="7">
        <v>0</v>
      </c>
      <c r="O976" s="11">
        <v>42342</v>
      </c>
      <c r="P976" s="11">
        <v>42342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334</v>
      </c>
      <c r="K977" s="10" t="b">
        <v>1</v>
      </c>
      <c r="L977" s="10">
        <v>1</v>
      </c>
      <c r="M977" s="6">
        <v>2016</v>
      </c>
      <c r="N977" s="7">
        <v>0</v>
      </c>
      <c r="O977" s="11">
        <v>42342</v>
      </c>
      <c r="P977" s="11">
        <v>42342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334</v>
      </c>
      <c r="K978" s="10" t="b">
        <v>1</v>
      </c>
      <c r="L978" s="10">
        <v>0</v>
      </c>
      <c r="M978" s="6">
        <v>2015</v>
      </c>
      <c r="N978" s="7">
        <v>0</v>
      </c>
      <c r="O978" s="11">
        <v>42342</v>
      </c>
      <c r="P978" s="11">
        <v>42342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334</v>
      </c>
      <c r="K979" s="10" t="b">
        <v>1</v>
      </c>
      <c r="L979" s="10">
        <v>3</v>
      </c>
      <c r="M979" s="6">
        <v>2018</v>
      </c>
      <c r="N979" s="7">
        <v>0</v>
      </c>
      <c r="O979" s="11">
        <v>42342</v>
      </c>
      <c r="P979" s="11">
        <v>42342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334</v>
      </c>
      <c r="K980" s="10" t="b">
        <v>1</v>
      </c>
      <c r="L980" s="10">
        <v>5</v>
      </c>
      <c r="M980" s="6">
        <v>2020</v>
      </c>
      <c r="N980" s="7">
        <v>0</v>
      </c>
      <c r="O980" s="11">
        <v>42342</v>
      </c>
      <c r="P980" s="11">
        <v>42342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334</v>
      </c>
      <c r="K981" s="10" t="b">
        <v>1</v>
      </c>
      <c r="L981" s="10">
        <v>11</v>
      </c>
      <c r="M981" s="6">
        <v>2026</v>
      </c>
      <c r="N981" s="7">
        <v>0</v>
      </c>
      <c r="O981" s="11">
        <v>42342</v>
      </c>
      <c r="P981" s="11">
        <v>42342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334</v>
      </c>
      <c r="K982" s="10" t="b">
        <v>1</v>
      </c>
      <c r="L982" s="10">
        <v>9</v>
      </c>
      <c r="M982" s="6">
        <v>2024</v>
      </c>
      <c r="N982" s="7">
        <v>0</v>
      </c>
      <c r="O982" s="11">
        <v>42342</v>
      </c>
      <c r="P982" s="11">
        <v>42342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334</v>
      </c>
      <c r="K983" s="10" t="b">
        <v>1</v>
      </c>
      <c r="L983" s="10">
        <v>10</v>
      </c>
      <c r="M983" s="6">
        <v>2025</v>
      </c>
      <c r="N983" s="7">
        <v>0</v>
      </c>
      <c r="O983" s="11">
        <v>42342</v>
      </c>
      <c r="P983" s="11">
        <v>42342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334</v>
      </c>
      <c r="K984" s="10" t="b">
        <v>1</v>
      </c>
      <c r="L984" s="10">
        <v>7</v>
      </c>
      <c r="M984" s="6">
        <v>2022</v>
      </c>
      <c r="N984" s="7">
        <v>0</v>
      </c>
      <c r="O984" s="11">
        <v>42342</v>
      </c>
      <c r="P984" s="11">
        <v>42342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334</v>
      </c>
      <c r="K985" s="10" t="b">
        <v>1</v>
      </c>
      <c r="L985" s="10">
        <v>4</v>
      </c>
      <c r="M985" s="6">
        <v>2019</v>
      </c>
      <c r="N985" s="7">
        <v>0</v>
      </c>
      <c r="O985" s="11">
        <v>42342</v>
      </c>
      <c r="P985" s="11">
        <v>42342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334</v>
      </c>
      <c r="K986" s="10" t="b">
        <v>1</v>
      </c>
      <c r="L986" s="10">
        <v>8</v>
      </c>
      <c r="M986" s="6">
        <v>2023</v>
      </c>
      <c r="N986" s="7">
        <v>0</v>
      </c>
      <c r="O986" s="11">
        <v>42342</v>
      </c>
      <c r="P986" s="11">
        <v>42342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334</v>
      </c>
      <c r="K987" s="10" t="b">
        <v>1</v>
      </c>
      <c r="L987" s="10">
        <v>2</v>
      </c>
      <c r="M987" s="6">
        <v>2017</v>
      </c>
      <c r="N987" s="7">
        <v>0</v>
      </c>
      <c r="O987" s="11">
        <v>42342</v>
      </c>
      <c r="P987" s="11">
        <v>42342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8</v>
      </c>
      <c r="M988" s="6">
        <v>2023</v>
      </c>
      <c r="N988" s="7">
        <v>0</v>
      </c>
      <c r="O988" s="11">
        <v>42342</v>
      </c>
      <c r="P988" s="11">
        <v>42342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10</v>
      </c>
      <c r="M989" s="6">
        <v>2025</v>
      </c>
      <c r="N989" s="7">
        <v>0</v>
      </c>
      <c r="O989" s="11">
        <v>42342</v>
      </c>
      <c r="P989" s="11">
        <v>42342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0</v>
      </c>
      <c r="M990" s="6">
        <v>2015</v>
      </c>
      <c r="N990" s="7">
        <v>0</v>
      </c>
      <c r="O990" s="11">
        <v>42342</v>
      </c>
      <c r="P990" s="11">
        <v>42342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1</v>
      </c>
      <c r="M991" s="6">
        <v>2016</v>
      </c>
      <c r="N991" s="7">
        <v>0</v>
      </c>
      <c r="O991" s="11">
        <v>42342</v>
      </c>
      <c r="P991" s="11">
        <v>42342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980</v>
      </c>
      <c r="H992" s="10">
        <v>15.2</v>
      </c>
      <c r="I992" s="10"/>
      <c r="J992" s="10" t="s">
        <v>258</v>
      </c>
      <c r="K992" s="10" t="b">
        <v>1</v>
      </c>
      <c r="L992" s="10">
        <v>9</v>
      </c>
      <c r="M992" s="6">
        <v>2024</v>
      </c>
      <c r="N992" s="7">
        <v>0</v>
      </c>
      <c r="O992" s="11">
        <v>42342</v>
      </c>
      <c r="P992" s="11">
        <v>42342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4</v>
      </c>
      <c r="M993" s="6">
        <v>2019</v>
      </c>
      <c r="N993" s="7">
        <v>0</v>
      </c>
      <c r="O993" s="11">
        <v>42342</v>
      </c>
      <c r="P993" s="11">
        <v>42342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7</v>
      </c>
      <c r="M994" s="6">
        <v>2022</v>
      </c>
      <c r="N994" s="7">
        <v>0</v>
      </c>
      <c r="O994" s="11">
        <v>42342</v>
      </c>
      <c r="P994" s="11">
        <v>42342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11</v>
      </c>
      <c r="M995" s="6">
        <v>2026</v>
      </c>
      <c r="N995" s="7">
        <v>0</v>
      </c>
      <c r="O995" s="11">
        <v>42342</v>
      </c>
      <c r="P995" s="11">
        <v>42342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5</v>
      </c>
      <c r="M996" s="6">
        <v>2020</v>
      </c>
      <c r="N996" s="7">
        <v>0</v>
      </c>
      <c r="O996" s="11">
        <v>42342</v>
      </c>
      <c r="P996" s="11">
        <v>42342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6</v>
      </c>
      <c r="M997" s="6">
        <v>2021</v>
      </c>
      <c r="N997" s="7">
        <v>0</v>
      </c>
      <c r="O997" s="11">
        <v>42342</v>
      </c>
      <c r="P997" s="11">
        <v>42342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3</v>
      </c>
      <c r="M998" s="6">
        <v>2018</v>
      </c>
      <c r="N998" s="7">
        <v>0</v>
      </c>
      <c r="O998" s="11">
        <v>42342</v>
      </c>
      <c r="P998" s="11">
        <v>42342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2</v>
      </c>
      <c r="M999" s="6">
        <v>2017</v>
      </c>
      <c r="N999" s="7">
        <v>0</v>
      </c>
      <c r="O999" s="11">
        <v>42342</v>
      </c>
      <c r="P999" s="11">
        <v>42342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290</v>
      </c>
      <c r="H1000" s="10" t="s">
        <v>62</v>
      </c>
      <c r="I1000" s="10"/>
      <c r="J1000" s="10" t="s">
        <v>58</v>
      </c>
      <c r="K1000" s="10" t="b">
        <v>0</v>
      </c>
      <c r="L1000" s="10">
        <v>0</v>
      </c>
      <c r="M1000" s="6">
        <v>2015</v>
      </c>
      <c r="N1000" s="7">
        <v>0</v>
      </c>
      <c r="O1000" s="11">
        <v>42342</v>
      </c>
      <c r="P1000" s="11">
        <v>42342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9</v>
      </c>
      <c r="M1001" s="6">
        <v>2024</v>
      </c>
      <c r="N1001" s="7">
        <v>0</v>
      </c>
      <c r="O1001" s="11">
        <v>42342</v>
      </c>
      <c r="P1001" s="11">
        <v>42342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8</v>
      </c>
      <c r="M1002" s="6">
        <v>2023</v>
      </c>
      <c r="N1002" s="7">
        <v>0</v>
      </c>
      <c r="O1002" s="11">
        <v>42342</v>
      </c>
      <c r="P1002" s="11">
        <v>42342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3</v>
      </c>
      <c r="M1003" s="6">
        <v>2018</v>
      </c>
      <c r="N1003" s="7">
        <v>0</v>
      </c>
      <c r="O1003" s="11">
        <v>42342</v>
      </c>
      <c r="P1003" s="11">
        <v>42342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11</v>
      </c>
      <c r="M1004" s="6">
        <v>2026</v>
      </c>
      <c r="N1004" s="7">
        <v>0</v>
      </c>
      <c r="O1004" s="11">
        <v>42342</v>
      </c>
      <c r="P1004" s="11">
        <v>42342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5</v>
      </c>
      <c r="M1005" s="6">
        <v>2020</v>
      </c>
      <c r="N1005" s="7">
        <v>0</v>
      </c>
      <c r="O1005" s="11">
        <v>42342</v>
      </c>
      <c r="P1005" s="11">
        <v>42342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7</v>
      </c>
      <c r="M1006" s="6">
        <v>2022</v>
      </c>
      <c r="N1006" s="7">
        <v>0</v>
      </c>
      <c r="O1006" s="11">
        <v>42342</v>
      </c>
      <c r="P1006" s="11">
        <v>42342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10</v>
      </c>
      <c r="M1007" s="6">
        <v>2025</v>
      </c>
      <c r="N1007" s="7">
        <v>0</v>
      </c>
      <c r="O1007" s="11">
        <v>42342</v>
      </c>
      <c r="P1007" s="11">
        <v>42342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1</v>
      </c>
      <c r="M1008" s="6">
        <v>2016</v>
      </c>
      <c r="N1008" s="7">
        <v>0</v>
      </c>
      <c r="O1008" s="11">
        <v>42342</v>
      </c>
      <c r="P1008" s="11">
        <v>42342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6</v>
      </c>
      <c r="M1009" s="6">
        <v>2021</v>
      </c>
      <c r="N1009" s="7">
        <v>0</v>
      </c>
      <c r="O1009" s="11">
        <v>42342</v>
      </c>
      <c r="P1009" s="11">
        <v>42342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2</v>
      </c>
      <c r="M1010" s="6">
        <v>2017</v>
      </c>
      <c r="N1010" s="7">
        <v>0</v>
      </c>
      <c r="O1010" s="11">
        <v>42342</v>
      </c>
      <c r="P1010" s="11">
        <v>42342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4</v>
      </c>
      <c r="M1011" s="6">
        <v>2019</v>
      </c>
      <c r="N1011" s="7">
        <v>0</v>
      </c>
      <c r="O1011" s="11">
        <v>42342</v>
      </c>
      <c r="P1011" s="11">
        <v>42342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560</v>
      </c>
      <c r="H1012" s="10">
        <v>10.1</v>
      </c>
      <c r="I1012" s="10"/>
      <c r="J1012" s="10" t="s">
        <v>73</v>
      </c>
      <c r="K1012" s="10" t="b">
        <v>0</v>
      </c>
      <c r="L1012" s="10">
        <v>3</v>
      </c>
      <c r="M1012" s="6">
        <v>2018</v>
      </c>
      <c r="N1012" s="7">
        <v>14906516</v>
      </c>
      <c r="O1012" s="11">
        <v>42342</v>
      </c>
      <c r="P1012" s="11">
        <v>42342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6</v>
      </c>
      <c r="M1013" s="6">
        <v>2021</v>
      </c>
      <c r="N1013" s="7">
        <v>15944516</v>
      </c>
      <c r="O1013" s="11">
        <v>42342</v>
      </c>
      <c r="P1013" s="11">
        <v>42342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2</v>
      </c>
      <c r="M1014" s="6">
        <v>2017</v>
      </c>
      <c r="N1014" s="7">
        <v>15629096</v>
      </c>
      <c r="O1014" s="11">
        <v>42342</v>
      </c>
      <c r="P1014" s="11">
        <v>42342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9</v>
      </c>
      <c r="M1015" s="6">
        <v>2024</v>
      </c>
      <c r="N1015" s="7">
        <v>3521200</v>
      </c>
      <c r="O1015" s="11">
        <v>42342</v>
      </c>
      <c r="P1015" s="11">
        <v>42342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7</v>
      </c>
      <c r="M1016" s="6">
        <v>2022</v>
      </c>
      <c r="N1016" s="7">
        <v>10760516</v>
      </c>
      <c r="O1016" s="11">
        <v>42342</v>
      </c>
      <c r="P1016" s="11">
        <v>42342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5</v>
      </c>
      <c r="M1017" s="6">
        <v>2020</v>
      </c>
      <c r="N1017" s="7">
        <v>17384516</v>
      </c>
      <c r="O1017" s="11">
        <v>42342</v>
      </c>
      <c r="P1017" s="11">
        <v>42342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8</v>
      </c>
      <c r="M1018" s="6">
        <v>2023</v>
      </c>
      <c r="N1018" s="7">
        <v>3539781.74</v>
      </c>
      <c r="O1018" s="11">
        <v>42342</v>
      </c>
      <c r="P1018" s="11">
        <v>42342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4</v>
      </c>
      <c r="M1019" s="6">
        <v>2019</v>
      </c>
      <c r="N1019" s="7">
        <v>14906516</v>
      </c>
      <c r="O1019" s="11">
        <v>42342</v>
      </c>
      <c r="P1019" s="11">
        <v>42342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11</v>
      </c>
      <c r="M1020" s="6">
        <v>2026</v>
      </c>
      <c r="N1020" s="7">
        <v>3222900</v>
      </c>
      <c r="O1020" s="11">
        <v>42342</v>
      </c>
      <c r="P1020" s="11">
        <v>42342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10</v>
      </c>
      <c r="M1021" s="6">
        <v>2025</v>
      </c>
      <c r="N1021" s="7">
        <v>3161200</v>
      </c>
      <c r="O1021" s="11">
        <v>42342</v>
      </c>
      <c r="P1021" s="11">
        <v>42342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0</v>
      </c>
      <c r="M1022" s="6">
        <v>2015</v>
      </c>
      <c r="N1022" s="7">
        <v>388054.72</v>
      </c>
      <c r="O1022" s="11">
        <v>42342</v>
      </c>
      <c r="P1022" s="11">
        <v>42342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1</v>
      </c>
      <c r="M1023" s="6">
        <v>2016</v>
      </c>
      <c r="N1023" s="7">
        <v>15629096</v>
      </c>
      <c r="O1023" s="11">
        <v>42342</v>
      </c>
      <c r="P1023" s="11">
        <v>42342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1</v>
      </c>
      <c r="M1024" s="6">
        <v>2016</v>
      </c>
      <c r="N1024" s="7">
        <v>2000000</v>
      </c>
      <c r="O1024" s="11">
        <v>42342</v>
      </c>
      <c r="P1024" s="11">
        <v>42342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2</v>
      </c>
      <c r="M1025" s="6">
        <v>2017</v>
      </c>
      <c r="N1025" s="7">
        <v>2000000</v>
      </c>
      <c r="O1025" s="11">
        <v>42342</v>
      </c>
      <c r="P1025" s="11">
        <v>42342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7</v>
      </c>
      <c r="M1026" s="6">
        <v>2022</v>
      </c>
      <c r="N1026" s="7">
        <v>0</v>
      </c>
      <c r="O1026" s="11">
        <v>42342</v>
      </c>
      <c r="P1026" s="11">
        <v>42342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10</v>
      </c>
      <c r="M1027" s="6">
        <v>2025</v>
      </c>
      <c r="N1027" s="7">
        <v>0</v>
      </c>
      <c r="O1027" s="11">
        <v>42342</v>
      </c>
      <c r="P1027" s="11">
        <v>42342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8</v>
      </c>
      <c r="M1028" s="6">
        <v>2023</v>
      </c>
      <c r="N1028" s="7">
        <v>0</v>
      </c>
      <c r="O1028" s="11">
        <v>42342</v>
      </c>
      <c r="P1028" s="11">
        <v>42342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5</v>
      </c>
      <c r="M1029" s="6">
        <v>2020</v>
      </c>
      <c r="N1029" s="7">
        <v>0</v>
      </c>
      <c r="O1029" s="11">
        <v>42342</v>
      </c>
      <c r="P1029" s="11">
        <v>42342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0</v>
      </c>
      <c r="M1030" s="6">
        <v>2015</v>
      </c>
      <c r="N1030" s="7">
        <v>24308464.1</v>
      </c>
      <c r="O1030" s="11">
        <v>42342</v>
      </c>
      <c r="P1030" s="11">
        <v>42342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9</v>
      </c>
      <c r="M1031" s="6">
        <v>2024</v>
      </c>
      <c r="N1031" s="7">
        <v>0</v>
      </c>
      <c r="O1031" s="11">
        <v>42342</v>
      </c>
      <c r="P1031" s="11">
        <v>42342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6</v>
      </c>
      <c r="M1032" s="6">
        <v>2021</v>
      </c>
      <c r="N1032" s="7">
        <v>0</v>
      </c>
      <c r="O1032" s="11">
        <v>42342</v>
      </c>
      <c r="P1032" s="11">
        <v>42342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4</v>
      </c>
      <c r="M1033" s="6">
        <v>2019</v>
      </c>
      <c r="N1033" s="7">
        <v>0</v>
      </c>
      <c r="O1033" s="11">
        <v>42342</v>
      </c>
      <c r="P1033" s="11">
        <v>42342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3</v>
      </c>
      <c r="M1034" s="6">
        <v>2018</v>
      </c>
      <c r="N1034" s="7">
        <v>1000000</v>
      </c>
      <c r="O1034" s="11">
        <v>42342</v>
      </c>
      <c r="P1034" s="11">
        <v>42342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11</v>
      </c>
      <c r="M1035" s="6">
        <v>2026</v>
      </c>
      <c r="N1035" s="7">
        <v>0</v>
      </c>
      <c r="O1035" s="11">
        <v>42342</v>
      </c>
      <c r="P1035" s="11">
        <v>42342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30</v>
      </c>
      <c r="H1036" s="10" t="s">
        <v>28</v>
      </c>
      <c r="I1036" s="10"/>
      <c r="J1036" s="10" t="s">
        <v>29</v>
      </c>
      <c r="K1036" s="10" t="b">
        <v>1</v>
      </c>
      <c r="L1036" s="10">
        <v>11</v>
      </c>
      <c r="M1036" s="6">
        <v>2026</v>
      </c>
      <c r="N1036" s="7">
        <v>0</v>
      </c>
      <c r="O1036" s="11">
        <v>42342</v>
      </c>
      <c r="P1036" s="11">
        <v>42342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30</v>
      </c>
      <c r="H1037" s="10" t="s">
        <v>28</v>
      </c>
      <c r="I1037" s="10"/>
      <c r="J1037" s="10" t="s">
        <v>29</v>
      </c>
      <c r="K1037" s="10" t="b">
        <v>1</v>
      </c>
      <c r="L1037" s="10">
        <v>8</v>
      </c>
      <c r="M1037" s="6">
        <v>2023</v>
      </c>
      <c r="N1037" s="7">
        <v>0</v>
      </c>
      <c r="O1037" s="11">
        <v>42342</v>
      </c>
      <c r="P1037" s="11">
        <v>42342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10</v>
      </c>
      <c r="M1038" s="6">
        <v>2025</v>
      </c>
      <c r="N1038" s="7">
        <v>0.0294</v>
      </c>
      <c r="O1038" s="11">
        <v>42342</v>
      </c>
      <c r="P1038" s="11">
        <v>42342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0</v>
      </c>
      <c r="M1039" s="6">
        <v>2015</v>
      </c>
      <c r="N1039" s="7">
        <v>0.0488</v>
      </c>
      <c r="O1039" s="11">
        <v>42342</v>
      </c>
      <c r="P1039" s="11">
        <v>42342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6</v>
      </c>
      <c r="M1040" s="6">
        <v>2021</v>
      </c>
      <c r="N1040" s="7">
        <v>0.0646</v>
      </c>
      <c r="O1040" s="11">
        <v>42342</v>
      </c>
      <c r="P1040" s="11">
        <v>42342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2</v>
      </c>
      <c r="M1041" s="6">
        <v>2017</v>
      </c>
      <c r="N1041" s="7">
        <v>0.0712</v>
      </c>
      <c r="O1041" s="11">
        <v>42342</v>
      </c>
      <c r="P1041" s="11">
        <v>42342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4</v>
      </c>
      <c r="M1042" s="6">
        <v>2019</v>
      </c>
      <c r="N1042" s="7">
        <v>0.0655</v>
      </c>
      <c r="O1042" s="11">
        <v>42342</v>
      </c>
      <c r="P1042" s="11">
        <v>42342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11</v>
      </c>
      <c r="M1043" s="6">
        <v>2026</v>
      </c>
      <c r="N1043" s="7">
        <v>0.0288</v>
      </c>
      <c r="O1043" s="11">
        <v>42342</v>
      </c>
      <c r="P1043" s="11">
        <v>42342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225</v>
      </c>
      <c r="J1044" s="10" t="s">
        <v>226</v>
      </c>
      <c r="K1044" s="10" t="b">
        <v>0</v>
      </c>
      <c r="L1044" s="10">
        <v>5</v>
      </c>
      <c r="M1044" s="6">
        <v>2020</v>
      </c>
      <c r="N1044" s="7">
        <v>0.0698</v>
      </c>
      <c r="O1044" s="11">
        <v>42342</v>
      </c>
      <c r="P1044" s="11">
        <v>42342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7</v>
      </c>
      <c r="M1045" s="6">
        <v>2022</v>
      </c>
      <c r="N1045" s="7">
        <v>0.0505</v>
      </c>
      <c r="O1045" s="11">
        <v>42342</v>
      </c>
      <c r="P1045" s="11">
        <v>42342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3</v>
      </c>
      <c r="M1046" s="6">
        <v>2018</v>
      </c>
      <c r="N1046" s="7">
        <v>0.0668</v>
      </c>
      <c r="O1046" s="11">
        <v>42342</v>
      </c>
      <c r="P1046" s="11">
        <v>42342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30</v>
      </c>
      <c r="H1047" s="10" t="s">
        <v>28</v>
      </c>
      <c r="I1047" s="10"/>
      <c r="J1047" s="10" t="s">
        <v>29</v>
      </c>
      <c r="K1047" s="10" t="b">
        <v>1</v>
      </c>
      <c r="L1047" s="10">
        <v>5</v>
      </c>
      <c r="M1047" s="6">
        <v>2020</v>
      </c>
      <c r="N1047" s="7">
        <v>0</v>
      </c>
      <c r="O1047" s="11">
        <v>42342</v>
      </c>
      <c r="P1047" s="11">
        <v>42342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480</v>
      </c>
      <c r="H1048" s="10">
        <v>9.2</v>
      </c>
      <c r="I1048" s="10" t="s">
        <v>225</v>
      </c>
      <c r="J1048" s="10" t="s">
        <v>226</v>
      </c>
      <c r="K1048" s="10" t="b">
        <v>0</v>
      </c>
      <c r="L1048" s="10">
        <v>8</v>
      </c>
      <c r="M1048" s="6">
        <v>2023</v>
      </c>
      <c r="N1048" s="7">
        <v>0.032</v>
      </c>
      <c r="O1048" s="11">
        <v>42342</v>
      </c>
      <c r="P1048" s="11">
        <v>42342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480</v>
      </c>
      <c r="H1049" s="10">
        <v>9.2</v>
      </c>
      <c r="I1049" s="10" t="s">
        <v>225</v>
      </c>
      <c r="J1049" s="10" t="s">
        <v>226</v>
      </c>
      <c r="K1049" s="10" t="b">
        <v>0</v>
      </c>
      <c r="L1049" s="10">
        <v>1</v>
      </c>
      <c r="M1049" s="6">
        <v>2016</v>
      </c>
      <c r="N1049" s="7">
        <v>0.047</v>
      </c>
      <c r="O1049" s="11">
        <v>42342</v>
      </c>
      <c r="P1049" s="11">
        <v>42342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480</v>
      </c>
      <c r="H1050" s="10">
        <v>9.2</v>
      </c>
      <c r="I1050" s="10" t="s">
        <v>225</v>
      </c>
      <c r="J1050" s="10" t="s">
        <v>226</v>
      </c>
      <c r="K1050" s="10" t="b">
        <v>0</v>
      </c>
      <c r="L1050" s="10">
        <v>9</v>
      </c>
      <c r="M1050" s="6">
        <v>2024</v>
      </c>
      <c r="N1050" s="7">
        <v>0.0311</v>
      </c>
      <c r="O1050" s="11">
        <v>42342</v>
      </c>
      <c r="P1050" s="11">
        <v>42342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10</v>
      </c>
      <c r="M1051" s="6">
        <v>2025</v>
      </c>
      <c r="N1051" s="7">
        <v>0</v>
      </c>
      <c r="O1051" s="11">
        <v>42342</v>
      </c>
      <c r="P1051" s="11">
        <v>42342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7</v>
      </c>
      <c r="M1052" s="6">
        <v>2022</v>
      </c>
      <c r="N1052" s="7">
        <v>0</v>
      </c>
      <c r="O1052" s="11">
        <v>42342</v>
      </c>
      <c r="P1052" s="11">
        <v>42342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6</v>
      </c>
      <c r="M1053" s="6">
        <v>2021</v>
      </c>
      <c r="N1053" s="7">
        <v>0</v>
      </c>
      <c r="O1053" s="11">
        <v>42342</v>
      </c>
      <c r="P1053" s="11">
        <v>42342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4</v>
      </c>
      <c r="M1054" s="6">
        <v>2019</v>
      </c>
      <c r="N1054" s="7">
        <v>0</v>
      </c>
      <c r="O1054" s="11">
        <v>42342</v>
      </c>
      <c r="P1054" s="11">
        <v>42342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5</v>
      </c>
      <c r="M1055" s="6">
        <v>2020</v>
      </c>
      <c r="N1055" s="7">
        <v>0</v>
      </c>
      <c r="O1055" s="11">
        <v>42342</v>
      </c>
      <c r="P1055" s="11">
        <v>42342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11</v>
      </c>
      <c r="M1056" s="6">
        <v>2026</v>
      </c>
      <c r="N1056" s="7">
        <v>0</v>
      </c>
      <c r="O1056" s="11">
        <v>42342</v>
      </c>
      <c r="P1056" s="11">
        <v>42342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8</v>
      </c>
      <c r="M1057" s="6">
        <v>2023</v>
      </c>
      <c r="N1057" s="7">
        <v>0</v>
      </c>
      <c r="O1057" s="11">
        <v>42342</v>
      </c>
      <c r="P1057" s="11">
        <v>42342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1</v>
      </c>
      <c r="M1058" s="6">
        <v>2016</v>
      </c>
      <c r="N1058" s="7">
        <v>0</v>
      </c>
      <c r="O1058" s="11">
        <v>42342</v>
      </c>
      <c r="P1058" s="11">
        <v>42342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0</v>
      </c>
      <c r="M1059" s="6">
        <v>2015</v>
      </c>
      <c r="N1059" s="7">
        <v>0</v>
      </c>
      <c r="O1059" s="11">
        <v>42342</v>
      </c>
      <c r="P1059" s="11">
        <v>42342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820</v>
      </c>
      <c r="H1060" s="10">
        <v>13.3</v>
      </c>
      <c r="I1060" s="10"/>
      <c r="J1060" s="10" t="s">
        <v>108</v>
      </c>
      <c r="K1060" s="10" t="b">
        <v>1</v>
      </c>
      <c r="L1060" s="10">
        <v>3</v>
      </c>
      <c r="M1060" s="6">
        <v>2018</v>
      </c>
      <c r="N1060" s="7">
        <v>0</v>
      </c>
      <c r="O1060" s="11">
        <v>42342</v>
      </c>
      <c r="P1060" s="11">
        <v>42342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820</v>
      </c>
      <c r="H1061" s="10">
        <v>13.3</v>
      </c>
      <c r="I1061" s="10"/>
      <c r="J1061" s="10" t="s">
        <v>108</v>
      </c>
      <c r="K1061" s="10" t="b">
        <v>1</v>
      </c>
      <c r="L1061" s="10">
        <v>2</v>
      </c>
      <c r="M1061" s="6">
        <v>2017</v>
      </c>
      <c r="N1061" s="7">
        <v>0</v>
      </c>
      <c r="O1061" s="11">
        <v>42342</v>
      </c>
      <c r="P1061" s="11">
        <v>42342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820</v>
      </c>
      <c r="H1062" s="10">
        <v>13.3</v>
      </c>
      <c r="I1062" s="10"/>
      <c r="J1062" s="10" t="s">
        <v>108</v>
      </c>
      <c r="K1062" s="10" t="b">
        <v>1</v>
      </c>
      <c r="L1062" s="10">
        <v>9</v>
      </c>
      <c r="M1062" s="6">
        <v>2024</v>
      </c>
      <c r="N1062" s="7">
        <v>0</v>
      </c>
      <c r="O1062" s="11">
        <v>42342</v>
      </c>
      <c r="P1062" s="11">
        <v>42342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10</v>
      </c>
      <c r="M1063" s="6">
        <v>2025</v>
      </c>
      <c r="N1063" s="7">
        <v>0</v>
      </c>
      <c r="O1063" s="11">
        <v>42342</v>
      </c>
      <c r="P1063" s="11">
        <v>42342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0</v>
      </c>
      <c r="M1064" s="6">
        <v>2015</v>
      </c>
      <c r="N1064" s="7">
        <v>79545092</v>
      </c>
      <c r="O1064" s="11">
        <v>42342</v>
      </c>
      <c r="P1064" s="11">
        <v>42342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6</v>
      </c>
      <c r="M1065" s="6">
        <v>2021</v>
      </c>
      <c r="N1065" s="7">
        <v>0</v>
      </c>
      <c r="O1065" s="11">
        <v>42342</v>
      </c>
      <c r="P1065" s="11">
        <v>42342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3</v>
      </c>
      <c r="M1066" s="6">
        <v>2018</v>
      </c>
      <c r="N1066" s="7">
        <v>83918308</v>
      </c>
      <c r="O1066" s="11">
        <v>42342</v>
      </c>
      <c r="P1066" s="11">
        <v>42342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7</v>
      </c>
      <c r="M1067" s="6">
        <v>2022</v>
      </c>
      <c r="N1067" s="7">
        <v>0</v>
      </c>
      <c r="O1067" s="11">
        <v>42342</v>
      </c>
      <c r="P1067" s="11">
        <v>42342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1</v>
      </c>
      <c r="M1068" s="6">
        <v>2016</v>
      </c>
      <c r="N1068" s="7">
        <v>80976903</v>
      </c>
      <c r="O1068" s="11">
        <v>42342</v>
      </c>
      <c r="P1068" s="11">
        <v>42342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2</v>
      </c>
      <c r="M1069" s="6">
        <v>2017</v>
      </c>
      <c r="N1069" s="7">
        <v>82434488</v>
      </c>
      <c r="O1069" s="11">
        <v>42342</v>
      </c>
      <c r="P1069" s="11">
        <v>42342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9</v>
      </c>
      <c r="M1070" s="6">
        <v>2024</v>
      </c>
      <c r="N1070" s="7">
        <v>0</v>
      </c>
      <c r="O1070" s="11">
        <v>42342</v>
      </c>
      <c r="P1070" s="11">
        <v>42342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4</v>
      </c>
      <c r="M1071" s="6">
        <v>2019</v>
      </c>
      <c r="N1071" s="7">
        <v>0</v>
      </c>
      <c r="O1071" s="11">
        <v>42342</v>
      </c>
      <c r="P1071" s="11">
        <v>42342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1</v>
      </c>
      <c r="M1072" s="6">
        <v>2016</v>
      </c>
      <c r="N1072" s="7">
        <v>15629096</v>
      </c>
      <c r="O1072" s="11">
        <v>42342</v>
      </c>
      <c r="P1072" s="11">
        <v>42342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9</v>
      </c>
      <c r="M1073" s="6">
        <v>2024</v>
      </c>
      <c r="N1073" s="7">
        <v>3521200</v>
      </c>
      <c r="O1073" s="11">
        <v>42342</v>
      </c>
      <c r="P1073" s="11">
        <v>42342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7</v>
      </c>
      <c r="M1074" s="6">
        <v>2022</v>
      </c>
      <c r="N1074" s="7">
        <v>10760516</v>
      </c>
      <c r="O1074" s="11">
        <v>42342</v>
      </c>
      <c r="P1074" s="11">
        <v>42342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8</v>
      </c>
      <c r="M1075" s="6">
        <v>2023</v>
      </c>
      <c r="N1075" s="7">
        <v>3539781.74</v>
      </c>
      <c r="O1075" s="11">
        <v>42342</v>
      </c>
      <c r="P1075" s="11">
        <v>42342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11</v>
      </c>
      <c r="M1076" s="6">
        <v>2026</v>
      </c>
      <c r="N1076" s="7">
        <v>3222900</v>
      </c>
      <c r="O1076" s="11">
        <v>42342</v>
      </c>
      <c r="P1076" s="11">
        <v>42342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3</v>
      </c>
      <c r="M1077" s="6">
        <v>2018</v>
      </c>
      <c r="N1077" s="7">
        <v>14906516</v>
      </c>
      <c r="O1077" s="11">
        <v>42342</v>
      </c>
      <c r="P1077" s="11">
        <v>42342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4</v>
      </c>
      <c r="M1078" s="6">
        <v>2019</v>
      </c>
      <c r="N1078" s="7">
        <v>14906516</v>
      </c>
      <c r="O1078" s="11">
        <v>42342</v>
      </c>
      <c r="P1078" s="11">
        <v>42342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2</v>
      </c>
      <c r="M1079" s="6">
        <v>2017</v>
      </c>
      <c r="N1079" s="7">
        <v>15629096</v>
      </c>
      <c r="O1079" s="11">
        <v>42342</v>
      </c>
      <c r="P1079" s="11">
        <v>42342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10</v>
      </c>
      <c r="M1080" s="6">
        <v>2025</v>
      </c>
      <c r="N1080" s="7">
        <v>3161200</v>
      </c>
      <c r="O1080" s="11">
        <v>42342</v>
      </c>
      <c r="P1080" s="11">
        <v>42342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5</v>
      </c>
      <c r="M1081" s="6">
        <v>2020</v>
      </c>
      <c r="N1081" s="7">
        <v>17384516</v>
      </c>
      <c r="O1081" s="11">
        <v>42342</v>
      </c>
      <c r="P1081" s="11">
        <v>42342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6</v>
      </c>
      <c r="M1082" s="6">
        <v>2021</v>
      </c>
      <c r="N1082" s="7">
        <v>15944516</v>
      </c>
      <c r="O1082" s="11">
        <v>42342</v>
      </c>
      <c r="P1082" s="11">
        <v>42342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0</v>
      </c>
      <c r="M1083" s="6">
        <v>2015</v>
      </c>
      <c r="N1083" s="7">
        <v>388054.72</v>
      </c>
      <c r="O1083" s="11">
        <v>42342</v>
      </c>
      <c r="P1083" s="11">
        <v>42342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4</v>
      </c>
      <c r="M1084" s="6">
        <v>2019</v>
      </c>
      <c r="N1084" s="7">
        <v>0</v>
      </c>
      <c r="O1084" s="11">
        <v>42342</v>
      </c>
      <c r="P1084" s="11">
        <v>42342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0</v>
      </c>
      <c r="M1085" s="6">
        <v>2015</v>
      </c>
      <c r="N1085" s="7">
        <v>0</v>
      </c>
      <c r="O1085" s="11">
        <v>42342</v>
      </c>
      <c r="P1085" s="11">
        <v>42342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2</v>
      </c>
      <c r="M1086" s="6">
        <v>2017</v>
      </c>
      <c r="N1086" s="7">
        <v>0</v>
      </c>
      <c r="O1086" s="11">
        <v>42342</v>
      </c>
      <c r="P1086" s="11">
        <v>42342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8</v>
      </c>
      <c r="M1087" s="6">
        <v>2023</v>
      </c>
      <c r="N1087" s="7">
        <v>0</v>
      </c>
      <c r="O1087" s="11">
        <v>42342</v>
      </c>
      <c r="P1087" s="11">
        <v>42342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11</v>
      </c>
      <c r="M1088" s="6">
        <v>2026</v>
      </c>
      <c r="N1088" s="7">
        <v>0</v>
      </c>
      <c r="O1088" s="11">
        <v>42342</v>
      </c>
      <c r="P1088" s="11">
        <v>42342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3</v>
      </c>
      <c r="M1089" s="6">
        <v>2018</v>
      </c>
      <c r="N1089" s="7">
        <v>0</v>
      </c>
      <c r="O1089" s="11">
        <v>42342</v>
      </c>
      <c r="P1089" s="11">
        <v>42342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9</v>
      </c>
      <c r="M1090" s="6">
        <v>2024</v>
      </c>
      <c r="N1090" s="7">
        <v>0</v>
      </c>
      <c r="O1090" s="11">
        <v>42342</v>
      </c>
      <c r="P1090" s="11">
        <v>42342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5</v>
      </c>
      <c r="M1091" s="6">
        <v>2020</v>
      </c>
      <c r="N1091" s="7">
        <v>0</v>
      </c>
      <c r="O1091" s="11">
        <v>42342</v>
      </c>
      <c r="P1091" s="11">
        <v>42342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6</v>
      </c>
      <c r="M1092" s="6">
        <v>2021</v>
      </c>
      <c r="N1092" s="7">
        <v>0</v>
      </c>
      <c r="O1092" s="11">
        <v>42342</v>
      </c>
      <c r="P1092" s="11">
        <v>42342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10</v>
      </c>
      <c r="M1093" s="6">
        <v>2025</v>
      </c>
      <c r="N1093" s="7">
        <v>0</v>
      </c>
      <c r="O1093" s="11">
        <v>42342</v>
      </c>
      <c r="P1093" s="11">
        <v>42342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1</v>
      </c>
      <c r="M1094" s="6">
        <v>2016</v>
      </c>
      <c r="N1094" s="7">
        <v>0</v>
      </c>
      <c r="O1094" s="11">
        <v>42342</v>
      </c>
      <c r="P1094" s="11">
        <v>42342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7</v>
      </c>
      <c r="M1095" s="6">
        <v>2022</v>
      </c>
      <c r="N1095" s="7">
        <v>0</v>
      </c>
      <c r="O1095" s="11">
        <v>42342</v>
      </c>
      <c r="P1095" s="11">
        <v>42342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11</v>
      </c>
      <c r="M1096" s="6">
        <v>2026</v>
      </c>
      <c r="N1096" s="7">
        <v>0</v>
      </c>
      <c r="O1096" s="11">
        <v>42342</v>
      </c>
      <c r="P1096" s="11">
        <v>42342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7</v>
      </c>
      <c r="M1097" s="6">
        <v>2022</v>
      </c>
      <c r="N1097" s="7">
        <v>0</v>
      </c>
      <c r="O1097" s="11">
        <v>42342</v>
      </c>
      <c r="P1097" s="11">
        <v>42342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5</v>
      </c>
      <c r="M1098" s="6">
        <v>2020</v>
      </c>
      <c r="N1098" s="7">
        <v>0</v>
      </c>
      <c r="O1098" s="11">
        <v>42342</v>
      </c>
      <c r="P1098" s="11">
        <v>42342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4</v>
      </c>
      <c r="M1099" s="6">
        <v>2019</v>
      </c>
      <c r="N1099" s="7">
        <v>0</v>
      </c>
      <c r="O1099" s="11">
        <v>42342</v>
      </c>
      <c r="P1099" s="11">
        <v>42342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3</v>
      </c>
      <c r="M1100" s="6">
        <v>2018</v>
      </c>
      <c r="N1100" s="7">
        <v>71321248</v>
      </c>
      <c r="O1100" s="11">
        <v>42342</v>
      </c>
      <c r="P1100" s="11">
        <v>42342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8</v>
      </c>
      <c r="M1101" s="6">
        <v>2023</v>
      </c>
      <c r="N1101" s="7">
        <v>0</v>
      </c>
      <c r="O1101" s="11">
        <v>42342</v>
      </c>
      <c r="P1101" s="11">
        <v>42342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1</v>
      </c>
      <c r="M1102" s="6">
        <v>2016</v>
      </c>
      <c r="N1102" s="7">
        <v>68821381</v>
      </c>
      <c r="O1102" s="11">
        <v>42342</v>
      </c>
      <c r="P1102" s="11">
        <v>42342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2</v>
      </c>
      <c r="M1103" s="6">
        <v>2017</v>
      </c>
      <c r="N1103" s="7">
        <v>70060165</v>
      </c>
      <c r="O1103" s="11">
        <v>42342</v>
      </c>
      <c r="P1103" s="11">
        <v>42342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10</v>
      </c>
      <c r="M1104" s="6">
        <v>2025</v>
      </c>
      <c r="N1104" s="7">
        <v>0</v>
      </c>
      <c r="O1104" s="11">
        <v>42342</v>
      </c>
      <c r="P1104" s="11">
        <v>42342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9</v>
      </c>
      <c r="M1105" s="6">
        <v>2024</v>
      </c>
      <c r="N1105" s="7">
        <v>0</v>
      </c>
      <c r="O1105" s="11">
        <v>42342</v>
      </c>
      <c r="P1105" s="11">
        <v>42342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0</v>
      </c>
      <c r="M1106" s="6">
        <v>2015</v>
      </c>
      <c r="N1106" s="7">
        <v>67604500</v>
      </c>
      <c r="O1106" s="11">
        <v>42342</v>
      </c>
      <c r="P1106" s="11">
        <v>42342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6</v>
      </c>
      <c r="M1107" s="6">
        <v>2021</v>
      </c>
      <c r="N1107" s="7">
        <v>0</v>
      </c>
      <c r="O1107" s="11">
        <v>42342</v>
      </c>
      <c r="P1107" s="11">
        <v>42342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0</v>
      </c>
      <c r="M1108" s="6">
        <v>2015</v>
      </c>
      <c r="N1108" s="7">
        <v>0</v>
      </c>
      <c r="O1108" s="11">
        <v>42342</v>
      </c>
      <c r="P1108" s="11">
        <v>42342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2</v>
      </c>
      <c r="M1109" s="6">
        <v>2017</v>
      </c>
      <c r="N1109" s="7">
        <v>0</v>
      </c>
      <c r="O1109" s="11">
        <v>42342</v>
      </c>
      <c r="P1109" s="11">
        <v>42342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1</v>
      </c>
      <c r="M1110" s="6">
        <v>2016</v>
      </c>
      <c r="N1110" s="7">
        <v>0</v>
      </c>
      <c r="O1110" s="11">
        <v>42342</v>
      </c>
      <c r="P1110" s="11">
        <v>42342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10</v>
      </c>
      <c r="M1111" s="6">
        <v>2025</v>
      </c>
      <c r="N1111" s="7">
        <v>0</v>
      </c>
      <c r="O1111" s="11">
        <v>42342</v>
      </c>
      <c r="P1111" s="11">
        <v>42342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11</v>
      </c>
      <c r="M1112" s="6">
        <v>2026</v>
      </c>
      <c r="N1112" s="7">
        <v>0</v>
      </c>
      <c r="O1112" s="11">
        <v>42342</v>
      </c>
      <c r="P1112" s="11">
        <v>42342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6</v>
      </c>
      <c r="M1113" s="6">
        <v>2021</v>
      </c>
      <c r="N1113" s="7">
        <v>0</v>
      </c>
      <c r="O1113" s="11">
        <v>42342</v>
      </c>
      <c r="P1113" s="11">
        <v>42342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7</v>
      </c>
      <c r="M1114" s="6">
        <v>2022</v>
      </c>
      <c r="N1114" s="7">
        <v>0</v>
      </c>
      <c r="O1114" s="11">
        <v>42342</v>
      </c>
      <c r="P1114" s="11">
        <v>42342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5</v>
      </c>
      <c r="M1115" s="6">
        <v>2020</v>
      </c>
      <c r="N1115" s="7">
        <v>0</v>
      </c>
      <c r="O1115" s="11">
        <v>42342</v>
      </c>
      <c r="P1115" s="11">
        <v>42342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670</v>
      </c>
      <c r="H1116" s="10">
        <v>12.1</v>
      </c>
      <c r="I1116" s="10"/>
      <c r="J1116" s="10" t="s">
        <v>85</v>
      </c>
      <c r="K1116" s="10" t="b">
        <v>1</v>
      </c>
      <c r="L1116" s="10">
        <v>10</v>
      </c>
      <c r="M1116" s="6">
        <v>2025</v>
      </c>
      <c r="N1116" s="7">
        <v>0</v>
      </c>
      <c r="O1116" s="11">
        <v>42342</v>
      </c>
      <c r="P1116" s="11">
        <v>42342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4</v>
      </c>
      <c r="M1117" s="6">
        <v>2019</v>
      </c>
      <c r="N1117" s="7">
        <v>0</v>
      </c>
      <c r="O1117" s="11">
        <v>42342</v>
      </c>
      <c r="P1117" s="11">
        <v>42342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9</v>
      </c>
      <c r="M1118" s="6">
        <v>2024</v>
      </c>
      <c r="N1118" s="7">
        <v>0</v>
      </c>
      <c r="O1118" s="11">
        <v>42342</v>
      </c>
      <c r="P1118" s="11">
        <v>42342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3</v>
      </c>
      <c r="M1119" s="6">
        <v>2018</v>
      </c>
      <c r="N1119" s="7">
        <v>0</v>
      </c>
      <c r="O1119" s="11">
        <v>42342</v>
      </c>
      <c r="P1119" s="11">
        <v>42342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767</v>
      </c>
      <c r="H1120" s="10">
        <v>12.7</v>
      </c>
      <c r="I1120" s="10"/>
      <c r="J1120" s="10" t="s">
        <v>246</v>
      </c>
      <c r="K1120" s="10" t="b">
        <v>1</v>
      </c>
      <c r="L1120" s="10">
        <v>8</v>
      </c>
      <c r="M1120" s="6">
        <v>2023</v>
      </c>
      <c r="N1120" s="7">
        <v>0</v>
      </c>
      <c r="O1120" s="11">
        <v>42342</v>
      </c>
      <c r="P1120" s="11">
        <v>42342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765</v>
      </c>
      <c r="H1121" s="10">
        <v>12.6</v>
      </c>
      <c r="I1121" s="10"/>
      <c r="J1121" s="10" t="s">
        <v>243</v>
      </c>
      <c r="K1121" s="10" t="b">
        <v>1</v>
      </c>
      <c r="L1121" s="10">
        <v>8</v>
      </c>
      <c r="M1121" s="6">
        <v>2023</v>
      </c>
      <c r="N1121" s="7">
        <v>0</v>
      </c>
      <c r="O1121" s="11">
        <v>42342</v>
      </c>
      <c r="P1121" s="11">
        <v>42342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6</v>
      </c>
      <c r="M1122" s="6">
        <v>2021</v>
      </c>
      <c r="N1122" s="7">
        <v>0</v>
      </c>
      <c r="O1122" s="11">
        <v>42342</v>
      </c>
      <c r="P1122" s="11">
        <v>42342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4</v>
      </c>
      <c r="M1123" s="6">
        <v>2019</v>
      </c>
      <c r="N1123" s="7">
        <v>0</v>
      </c>
      <c r="O1123" s="11">
        <v>42342</v>
      </c>
      <c r="P1123" s="11">
        <v>42342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5</v>
      </c>
      <c r="M1124" s="6">
        <v>2020</v>
      </c>
      <c r="N1124" s="7">
        <v>0</v>
      </c>
      <c r="O1124" s="11">
        <v>42342</v>
      </c>
      <c r="P1124" s="11">
        <v>42342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10</v>
      </c>
      <c r="M1125" s="6">
        <v>2025</v>
      </c>
      <c r="N1125" s="7">
        <v>0</v>
      </c>
      <c r="O1125" s="11">
        <v>42342</v>
      </c>
      <c r="P1125" s="11">
        <v>42342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3</v>
      </c>
      <c r="M1126" s="6">
        <v>2018</v>
      </c>
      <c r="N1126" s="7">
        <v>0</v>
      </c>
      <c r="O1126" s="11">
        <v>42342</v>
      </c>
      <c r="P1126" s="11">
        <v>42342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2</v>
      </c>
      <c r="M1127" s="6">
        <v>2017</v>
      </c>
      <c r="N1127" s="7">
        <v>0</v>
      </c>
      <c r="O1127" s="11">
        <v>42342</v>
      </c>
      <c r="P1127" s="11">
        <v>42342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7</v>
      </c>
      <c r="M1128" s="6">
        <v>2022</v>
      </c>
      <c r="N1128" s="7">
        <v>0</v>
      </c>
      <c r="O1128" s="11">
        <v>42342</v>
      </c>
      <c r="P1128" s="11">
        <v>42342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11</v>
      </c>
      <c r="M1129" s="6">
        <v>2026</v>
      </c>
      <c r="N1129" s="7">
        <v>0</v>
      </c>
      <c r="O1129" s="11">
        <v>42342</v>
      </c>
      <c r="P1129" s="11">
        <v>42342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9</v>
      </c>
      <c r="M1130" s="6">
        <v>2024</v>
      </c>
      <c r="N1130" s="7">
        <v>0</v>
      </c>
      <c r="O1130" s="11">
        <v>42342</v>
      </c>
      <c r="P1130" s="11">
        <v>42342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1</v>
      </c>
      <c r="M1131" s="6">
        <v>2016</v>
      </c>
      <c r="N1131" s="7">
        <v>0</v>
      </c>
      <c r="O1131" s="11">
        <v>42342</v>
      </c>
      <c r="P1131" s="11">
        <v>42342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765</v>
      </c>
      <c r="H1132" s="10">
        <v>12.6</v>
      </c>
      <c r="I1132" s="10"/>
      <c r="J1132" s="10" t="s">
        <v>243</v>
      </c>
      <c r="K1132" s="10" t="b">
        <v>1</v>
      </c>
      <c r="L1132" s="10">
        <v>0</v>
      </c>
      <c r="M1132" s="6">
        <v>2015</v>
      </c>
      <c r="N1132" s="7">
        <v>1044133.11</v>
      </c>
      <c r="O1132" s="11">
        <v>42342</v>
      </c>
      <c r="P1132" s="11">
        <v>42342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335</v>
      </c>
      <c r="K1133" s="10" t="b">
        <v>1</v>
      </c>
      <c r="L1133" s="10">
        <v>6</v>
      </c>
      <c r="M1133" s="6">
        <v>2021</v>
      </c>
      <c r="N1133" s="7">
        <v>0</v>
      </c>
      <c r="O1133" s="11">
        <v>42342</v>
      </c>
      <c r="P1133" s="11">
        <v>42342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335</v>
      </c>
      <c r="K1134" s="10" t="b">
        <v>1</v>
      </c>
      <c r="L1134" s="10">
        <v>2</v>
      </c>
      <c r="M1134" s="6">
        <v>2017</v>
      </c>
      <c r="N1134" s="7">
        <v>0</v>
      </c>
      <c r="O1134" s="11">
        <v>42342</v>
      </c>
      <c r="P1134" s="11">
        <v>42342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335</v>
      </c>
      <c r="K1135" s="10" t="b">
        <v>1</v>
      </c>
      <c r="L1135" s="10">
        <v>1</v>
      </c>
      <c r="M1135" s="6">
        <v>2016</v>
      </c>
      <c r="N1135" s="7">
        <v>0</v>
      </c>
      <c r="O1135" s="11">
        <v>42342</v>
      </c>
      <c r="P1135" s="11">
        <v>42342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335</v>
      </c>
      <c r="K1136" s="10" t="b">
        <v>1</v>
      </c>
      <c r="L1136" s="10">
        <v>9</v>
      </c>
      <c r="M1136" s="6">
        <v>2024</v>
      </c>
      <c r="N1136" s="7">
        <v>0</v>
      </c>
      <c r="O1136" s="11">
        <v>42342</v>
      </c>
      <c r="P1136" s="11">
        <v>42342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335</v>
      </c>
      <c r="K1137" s="10" t="b">
        <v>1</v>
      </c>
      <c r="L1137" s="10">
        <v>10</v>
      </c>
      <c r="M1137" s="6">
        <v>2025</v>
      </c>
      <c r="N1137" s="7">
        <v>0</v>
      </c>
      <c r="O1137" s="11">
        <v>42342</v>
      </c>
      <c r="P1137" s="11">
        <v>42342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335</v>
      </c>
      <c r="K1138" s="10" t="b">
        <v>1</v>
      </c>
      <c r="L1138" s="10">
        <v>11</v>
      </c>
      <c r="M1138" s="6">
        <v>2026</v>
      </c>
      <c r="N1138" s="7">
        <v>0</v>
      </c>
      <c r="O1138" s="11">
        <v>42342</v>
      </c>
      <c r="P1138" s="11">
        <v>42342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335</v>
      </c>
      <c r="K1139" s="10" t="b">
        <v>1</v>
      </c>
      <c r="L1139" s="10">
        <v>5</v>
      </c>
      <c r="M1139" s="6">
        <v>2020</v>
      </c>
      <c r="N1139" s="7">
        <v>0</v>
      </c>
      <c r="O1139" s="11">
        <v>42342</v>
      </c>
      <c r="P1139" s="11">
        <v>42342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335</v>
      </c>
      <c r="K1140" s="10" t="b">
        <v>1</v>
      </c>
      <c r="L1140" s="10">
        <v>3</v>
      </c>
      <c r="M1140" s="6">
        <v>2018</v>
      </c>
      <c r="N1140" s="7">
        <v>0</v>
      </c>
      <c r="O1140" s="11">
        <v>42342</v>
      </c>
      <c r="P1140" s="11">
        <v>42342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335</v>
      </c>
      <c r="K1141" s="10" t="b">
        <v>1</v>
      </c>
      <c r="L1141" s="10">
        <v>8</v>
      </c>
      <c r="M1141" s="6">
        <v>2023</v>
      </c>
      <c r="N1141" s="7">
        <v>0</v>
      </c>
      <c r="O1141" s="11">
        <v>42342</v>
      </c>
      <c r="P1141" s="11">
        <v>42342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335</v>
      </c>
      <c r="K1142" s="10" t="b">
        <v>1</v>
      </c>
      <c r="L1142" s="10">
        <v>7</v>
      </c>
      <c r="M1142" s="6">
        <v>2022</v>
      </c>
      <c r="N1142" s="7">
        <v>0</v>
      </c>
      <c r="O1142" s="11">
        <v>42342</v>
      </c>
      <c r="P1142" s="11">
        <v>42342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335</v>
      </c>
      <c r="K1143" s="10" t="b">
        <v>1</v>
      </c>
      <c r="L1143" s="10">
        <v>4</v>
      </c>
      <c r="M1143" s="6">
        <v>2019</v>
      </c>
      <c r="N1143" s="7">
        <v>0</v>
      </c>
      <c r="O1143" s="11">
        <v>42342</v>
      </c>
      <c r="P1143" s="11">
        <v>42342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1020</v>
      </c>
      <c r="H1144" s="10">
        <v>16.3</v>
      </c>
      <c r="I1144" s="10"/>
      <c r="J1144" s="10" t="s">
        <v>335</v>
      </c>
      <c r="K1144" s="10" t="b">
        <v>1</v>
      </c>
      <c r="L1144" s="10">
        <v>0</v>
      </c>
      <c r="M1144" s="6">
        <v>2015</v>
      </c>
      <c r="N1144" s="7">
        <v>0</v>
      </c>
      <c r="O1144" s="11">
        <v>42342</v>
      </c>
      <c r="P1144" s="11">
        <v>42342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4</v>
      </c>
      <c r="M1145" s="6">
        <v>2019</v>
      </c>
      <c r="N1145" s="7">
        <v>0</v>
      </c>
      <c r="O1145" s="11">
        <v>42342</v>
      </c>
      <c r="P1145" s="11">
        <v>42342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8</v>
      </c>
      <c r="M1146" s="6">
        <v>2023</v>
      </c>
      <c r="N1146" s="7">
        <v>0</v>
      </c>
      <c r="O1146" s="11">
        <v>42342</v>
      </c>
      <c r="P1146" s="11">
        <v>42342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1</v>
      </c>
      <c r="M1147" s="6">
        <v>2016</v>
      </c>
      <c r="N1147" s="7">
        <v>0</v>
      </c>
      <c r="O1147" s="11">
        <v>42342</v>
      </c>
      <c r="P1147" s="11">
        <v>42342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9</v>
      </c>
      <c r="M1148" s="6">
        <v>2024</v>
      </c>
      <c r="N1148" s="7">
        <v>0</v>
      </c>
      <c r="O1148" s="11">
        <v>42342</v>
      </c>
      <c r="P1148" s="11">
        <v>42342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7</v>
      </c>
      <c r="M1149" s="6">
        <v>2022</v>
      </c>
      <c r="N1149" s="7">
        <v>0</v>
      </c>
      <c r="O1149" s="11">
        <v>42342</v>
      </c>
      <c r="P1149" s="11">
        <v>42342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11</v>
      </c>
      <c r="M1150" s="6">
        <v>2026</v>
      </c>
      <c r="N1150" s="7">
        <v>0</v>
      </c>
      <c r="O1150" s="11">
        <v>42342</v>
      </c>
      <c r="P1150" s="11">
        <v>42342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3</v>
      </c>
      <c r="M1151" s="6">
        <v>2018</v>
      </c>
      <c r="N1151" s="7">
        <v>0</v>
      </c>
      <c r="O1151" s="11">
        <v>42342</v>
      </c>
      <c r="P1151" s="11">
        <v>42342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2</v>
      </c>
      <c r="M1152" s="6">
        <v>2017</v>
      </c>
      <c r="N1152" s="7">
        <v>0</v>
      </c>
      <c r="O1152" s="11">
        <v>42342</v>
      </c>
      <c r="P1152" s="11">
        <v>42342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0</v>
      </c>
      <c r="M1153" s="6">
        <v>2015</v>
      </c>
      <c r="N1153" s="7">
        <v>1389919.53</v>
      </c>
      <c r="O1153" s="11">
        <v>42342</v>
      </c>
      <c r="P1153" s="11">
        <v>42342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6</v>
      </c>
      <c r="M1154" s="6">
        <v>2021</v>
      </c>
      <c r="N1154" s="7">
        <v>0</v>
      </c>
      <c r="O1154" s="11">
        <v>42342</v>
      </c>
      <c r="P1154" s="11">
        <v>42342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5</v>
      </c>
      <c r="M1155" s="6">
        <v>2020</v>
      </c>
      <c r="N1155" s="7">
        <v>0</v>
      </c>
      <c r="O1155" s="11">
        <v>42342</v>
      </c>
      <c r="P1155" s="11">
        <v>42342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2</v>
      </c>
      <c r="M1156" s="6">
        <v>2017</v>
      </c>
      <c r="N1156" s="7">
        <v>0</v>
      </c>
      <c r="O1156" s="11">
        <v>42342</v>
      </c>
      <c r="P1156" s="11">
        <v>42342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182</v>
      </c>
      <c r="H1157" s="10" t="s">
        <v>206</v>
      </c>
      <c r="I1157" s="10"/>
      <c r="J1157" s="10" t="s">
        <v>207</v>
      </c>
      <c r="K1157" s="10" t="b">
        <v>0</v>
      </c>
      <c r="L1157" s="10">
        <v>10</v>
      </c>
      <c r="M1157" s="6">
        <v>2025</v>
      </c>
      <c r="N1157" s="7">
        <v>0</v>
      </c>
      <c r="O1157" s="11">
        <v>42342</v>
      </c>
      <c r="P1157" s="11">
        <v>42342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0</v>
      </c>
      <c r="M1158" s="6">
        <v>2015</v>
      </c>
      <c r="N1158" s="7">
        <v>0</v>
      </c>
      <c r="O1158" s="11">
        <v>42342</v>
      </c>
      <c r="P1158" s="11">
        <v>42342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5</v>
      </c>
      <c r="M1159" s="6">
        <v>2020</v>
      </c>
      <c r="N1159" s="7">
        <v>0</v>
      </c>
      <c r="O1159" s="11">
        <v>42342</v>
      </c>
      <c r="P1159" s="11">
        <v>42342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11</v>
      </c>
      <c r="M1160" s="6">
        <v>2026</v>
      </c>
      <c r="N1160" s="7">
        <v>0</v>
      </c>
      <c r="O1160" s="11">
        <v>42342</v>
      </c>
      <c r="P1160" s="11">
        <v>42342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8</v>
      </c>
      <c r="M1161" s="6">
        <v>2023</v>
      </c>
      <c r="N1161" s="7">
        <v>0</v>
      </c>
      <c r="O1161" s="11">
        <v>42342</v>
      </c>
      <c r="P1161" s="11">
        <v>42342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9</v>
      </c>
      <c r="M1162" s="6">
        <v>2024</v>
      </c>
      <c r="N1162" s="7">
        <v>0</v>
      </c>
      <c r="O1162" s="11">
        <v>42342</v>
      </c>
      <c r="P1162" s="11">
        <v>42342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6</v>
      </c>
      <c r="M1163" s="6">
        <v>2021</v>
      </c>
      <c r="N1163" s="7">
        <v>0</v>
      </c>
      <c r="O1163" s="11">
        <v>42342</v>
      </c>
      <c r="P1163" s="11">
        <v>42342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3</v>
      </c>
      <c r="M1164" s="6">
        <v>2018</v>
      </c>
      <c r="N1164" s="7">
        <v>0</v>
      </c>
      <c r="O1164" s="11">
        <v>42342</v>
      </c>
      <c r="P1164" s="11">
        <v>42342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7</v>
      </c>
      <c r="M1165" s="6">
        <v>2022</v>
      </c>
      <c r="N1165" s="7">
        <v>0</v>
      </c>
      <c r="O1165" s="11">
        <v>42342</v>
      </c>
      <c r="P1165" s="11">
        <v>42342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1</v>
      </c>
      <c r="M1166" s="6">
        <v>2016</v>
      </c>
      <c r="N1166" s="7">
        <v>0</v>
      </c>
      <c r="O1166" s="11">
        <v>42342</v>
      </c>
      <c r="P1166" s="11">
        <v>42342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4</v>
      </c>
      <c r="M1167" s="6">
        <v>2019</v>
      </c>
      <c r="N1167" s="7">
        <v>0</v>
      </c>
      <c r="O1167" s="11">
        <v>42342</v>
      </c>
      <c r="P1167" s="11">
        <v>42342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763</v>
      </c>
      <c r="H1168" s="10">
        <v>12.5</v>
      </c>
      <c r="I1168" s="10"/>
      <c r="J1168" s="10" t="s">
        <v>239</v>
      </c>
      <c r="K1168" s="10" t="b">
        <v>1</v>
      </c>
      <c r="L1168" s="10">
        <v>10</v>
      </c>
      <c r="M1168" s="6">
        <v>2025</v>
      </c>
      <c r="N1168" s="7">
        <v>0</v>
      </c>
      <c r="O1168" s="11">
        <v>42342</v>
      </c>
      <c r="P1168" s="11">
        <v>42342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11</v>
      </c>
      <c r="M1169" s="6">
        <v>2026</v>
      </c>
      <c r="N1169" s="7">
        <v>0</v>
      </c>
      <c r="O1169" s="11">
        <v>42342</v>
      </c>
      <c r="P1169" s="11">
        <v>42342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3</v>
      </c>
      <c r="M1170" s="6">
        <v>2018</v>
      </c>
      <c r="N1170" s="7">
        <v>0</v>
      </c>
      <c r="O1170" s="11">
        <v>42342</v>
      </c>
      <c r="P1170" s="11">
        <v>42342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7</v>
      </c>
      <c r="M1171" s="6">
        <v>2022</v>
      </c>
      <c r="N1171" s="7">
        <v>0</v>
      </c>
      <c r="O1171" s="11">
        <v>42342</v>
      </c>
      <c r="P1171" s="11">
        <v>42342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8</v>
      </c>
      <c r="M1172" s="6">
        <v>2023</v>
      </c>
      <c r="N1172" s="7">
        <v>0</v>
      </c>
      <c r="O1172" s="11">
        <v>42342</v>
      </c>
      <c r="P1172" s="11">
        <v>42342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4</v>
      </c>
      <c r="M1173" s="6">
        <v>2019</v>
      </c>
      <c r="N1173" s="7">
        <v>0</v>
      </c>
      <c r="O1173" s="11">
        <v>42342</v>
      </c>
      <c r="P1173" s="11">
        <v>42342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5</v>
      </c>
      <c r="M1174" s="6">
        <v>2020</v>
      </c>
      <c r="N1174" s="7">
        <v>0</v>
      </c>
      <c r="O1174" s="11">
        <v>42342</v>
      </c>
      <c r="P1174" s="11">
        <v>42342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1</v>
      </c>
      <c r="M1175" s="6">
        <v>2016</v>
      </c>
      <c r="N1175" s="7">
        <v>0</v>
      </c>
      <c r="O1175" s="11">
        <v>42342</v>
      </c>
      <c r="P1175" s="11">
        <v>42342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0</v>
      </c>
      <c r="M1176" s="6">
        <v>2015</v>
      </c>
      <c r="N1176" s="7">
        <v>1078465.86</v>
      </c>
      <c r="O1176" s="11">
        <v>42342</v>
      </c>
      <c r="P1176" s="11">
        <v>42342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2</v>
      </c>
      <c r="M1177" s="6">
        <v>2017</v>
      </c>
      <c r="N1177" s="7">
        <v>0</v>
      </c>
      <c r="O1177" s="11">
        <v>42342</v>
      </c>
      <c r="P1177" s="11">
        <v>42342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9</v>
      </c>
      <c r="M1178" s="6">
        <v>2024</v>
      </c>
      <c r="N1178" s="7">
        <v>0</v>
      </c>
      <c r="O1178" s="11">
        <v>42342</v>
      </c>
      <c r="P1178" s="11">
        <v>42342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6</v>
      </c>
      <c r="M1179" s="6">
        <v>2021</v>
      </c>
      <c r="N1179" s="7">
        <v>0</v>
      </c>
      <c r="O1179" s="11">
        <v>42342</v>
      </c>
      <c r="P1179" s="11">
        <v>42342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133</v>
      </c>
      <c r="K1180" s="10" t="b">
        <v>1</v>
      </c>
      <c r="L1180" s="10">
        <v>2</v>
      </c>
      <c r="M1180" s="6">
        <v>2017</v>
      </c>
      <c r="N1180" s="7">
        <v>0</v>
      </c>
      <c r="O1180" s="11">
        <v>42342</v>
      </c>
      <c r="P1180" s="11">
        <v>42342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6</v>
      </c>
      <c r="M1181" s="6">
        <v>2021</v>
      </c>
      <c r="N1181" s="7">
        <v>0</v>
      </c>
      <c r="O1181" s="11">
        <v>42342</v>
      </c>
      <c r="P1181" s="11">
        <v>42342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7</v>
      </c>
      <c r="M1182" s="6">
        <v>2022</v>
      </c>
      <c r="N1182" s="7">
        <v>0</v>
      </c>
      <c r="O1182" s="11">
        <v>42342</v>
      </c>
      <c r="P1182" s="11">
        <v>42342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9</v>
      </c>
      <c r="M1183" s="6">
        <v>2024</v>
      </c>
      <c r="N1183" s="7">
        <v>0</v>
      </c>
      <c r="O1183" s="11">
        <v>42342</v>
      </c>
      <c r="P1183" s="11">
        <v>42342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0</v>
      </c>
      <c r="M1184" s="6">
        <v>2015</v>
      </c>
      <c r="N1184" s="7">
        <v>0</v>
      </c>
      <c r="O1184" s="11">
        <v>42342</v>
      </c>
      <c r="P1184" s="11">
        <v>42342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3</v>
      </c>
      <c r="M1185" s="6">
        <v>2018</v>
      </c>
      <c r="N1185" s="7">
        <v>0</v>
      </c>
      <c r="O1185" s="11">
        <v>42342</v>
      </c>
      <c r="P1185" s="11">
        <v>42342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8</v>
      </c>
      <c r="M1186" s="6">
        <v>2023</v>
      </c>
      <c r="N1186" s="7">
        <v>0</v>
      </c>
      <c r="O1186" s="11">
        <v>42342</v>
      </c>
      <c r="P1186" s="11">
        <v>42342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11</v>
      </c>
      <c r="M1187" s="6">
        <v>2026</v>
      </c>
      <c r="N1187" s="7">
        <v>0</v>
      </c>
      <c r="O1187" s="11">
        <v>42342</v>
      </c>
      <c r="P1187" s="11">
        <v>42342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10</v>
      </c>
      <c r="M1188" s="6">
        <v>2025</v>
      </c>
      <c r="N1188" s="7">
        <v>0</v>
      </c>
      <c r="O1188" s="11">
        <v>42342</v>
      </c>
      <c r="P1188" s="11">
        <v>42342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5</v>
      </c>
      <c r="M1189" s="6">
        <v>2020</v>
      </c>
      <c r="N1189" s="7">
        <v>0</v>
      </c>
      <c r="O1189" s="11">
        <v>42342</v>
      </c>
      <c r="P1189" s="11">
        <v>42342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1</v>
      </c>
      <c r="M1190" s="6">
        <v>2016</v>
      </c>
      <c r="N1190" s="7">
        <v>0</v>
      </c>
      <c r="O1190" s="11">
        <v>42342</v>
      </c>
      <c r="P1190" s="11">
        <v>42342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4</v>
      </c>
      <c r="M1191" s="6">
        <v>2019</v>
      </c>
      <c r="N1191" s="7">
        <v>0</v>
      </c>
      <c r="O1191" s="11">
        <v>42342</v>
      </c>
      <c r="P1191" s="11">
        <v>42342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336</v>
      </c>
      <c r="J1192" s="10" t="s">
        <v>235</v>
      </c>
      <c r="K1192" s="10" t="b">
        <v>0</v>
      </c>
      <c r="L1192" s="10">
        <v>8</v>
      </c>
      <c r="M1192" s="6">
        <v>2023</v>
      </c>
      <c r="N1192" s="7">
        <v>556</v>
      </c>
      <c r="O1192" s="11">
        <v>42342</v>
      </c>
      <c r="P1192" s="11">
        <v>42342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336</v>
      </c>
      <c r="J1193" s="10" t="s">
        <v>235</v>
      </c>
      <c r="K1193" s="10" t="b">
        <v>0</v>
      </c>
      <c r="L1193" s="10">
        <v>10</v>
      </c>
      <c r="M1193" s="6">
        <v>2025</v>
      </c>
      <c r="N1193" s="7">
        <v>582</v>
      </c>
      <c r="O1193" s="11">
        <v>42342</v>
      </c>
      <c r="P1193" s="11">
        <v>42342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336</v>
      </c>
      <c r="J1194" s="10" t="s">
        <v>235</v>
      </c>
      <c r="K1194" s="10" t="b">
        <v>0</v>
      </c>
      <c r="L1194" s="10">
        <v>1</v>
      </c>
      <c r="M1194" s="6">
        <v>2016</v>
      </c>
      <c r="N1194" s="7">
        <v>137</v>
      </c>
      <c r="O1194" s="11">
        <v>42342</v>
      </c>
      <c r="P1194" s="11">
        <v>42342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336</v>
      </c>
      <c r="J1195" s="10" t="s">
        <v>235</v>
      </c>
      <c r="K1195" s="10" t="b">
        <v>0</v>
      </c>
      <c r="L1195" s="10">
        <v>9</v>
      </c>
      <c r="M1195" s="6">
        <v>2024</v>
      </c>
      <c r="N1195" s="7">
        <v>565</v>
      </c>
      <c r="O1195" s="11">
        <v>42342</v>
      </c>
      <c r="P1195" s="11">
        <v>42342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700</v>
      </c>
      <c r="H1196" s="10">
        <v>12.2</v>
      </c>
      <c r="I1196" s="10"/>
      <c r="J1196" s="10" t="s">
        <v>90</v>
      </c>
      <c r="K1196" s="10" t="b">
        <v>0</v>
      </c>
      <c r="L1196" s="10">
        <v>5</v>
      </c>
      <c r="M1196" s="6">
        <v>2020</v>
      </c>
      <c r="N1196" s="7">
        <v>0</v>
      </c>
      <c r="O1196" s="11">
        <v>42342</v>
      </c>
      <c r="P1196" s="11">
        <v>42342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336</v>
      </c>
      <c r="J1197" s="10" t="s">
        <v>235</v>
      </c>
      <c r="K1197" s="10" t="b">
        <v>0</v>
      </c>
      <c r="L1197" s="10">
        <v>2</v>
      </c>
      <c r="M1197" s="6">
        <v>2017</v>
      </c>
      <c r="N1197" s="7">
        <v>2</v>
      </c>
      <c r="O1197" s="11">
        <v>42342</v>
      </c>
      <c r="P1197" s="11">
        <v>42342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336</v>
      </c>
      <c r="J1198" s="10" t="s">
        <v>235</v>
      </c>
      <c r="K1198" s="10" t="b">
        <v>0</v>
      </c>
      <c r="L1198" s="10">
        <v>11</v>
      </c>
      <c r="M1198" s="6">
        <v>2026</v>
      </c>
      <c r="N1198" s="7">
        <v>588</v>
      </c>
      <c r="O1198" s="11">
        <v>42342</v>
      </c>
      <c r="P1198" s="11">
        <v>42342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540</v>
      </c>
      <c r="H1199" s="10" t="s">
        <v>71</v>
      </c>
      <c r="I1199" s="10" t="s">
        <v>336</v>
      </c>
      <c r="J1199" s="10" t="s">
        <v>235</v>
      </c>
      <c r="K1199" s="10" t="b">
        <v>0</v>
      </c>
      <c r="L1199" s="10">
        <v>5</v>
      </c>
      <c r="M1199" s="6">
        <v>2020</v>
      </c>
      <c r="N1199" s="7">
        <v>165</v>
      </c>
      <c r="O1199" s="11">
        <v>42342</v>
      </c>
      <c r="P1199" s="11">
        <v>42342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336</v>
      </c>
      <c r="J1200" s="10" t="s">
        <v>235</v>
      </c>
      <c r="K1200" s="10" t="b">
        <v>0</v>
      </c>
      <c r="L1200" s="10">
        <v>0</v>
      </c>
      <c r="M1200" s="6">
        <v>2015</v>
      </c>
      <c r="N1200" s="7">
        <v>97</v>
      </c>
      <c r="O1200" s="11">
        <v>42342</v>
      </c>
      <c r="P1200" s="11">
        <v>42342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336</v>
      </c>
      <c r="J1201" s="10" t="s">
        <v>235</v>
      </c>
      <c r="K1201" s="10" t="b">
        <v>0</v>
      </c>
      <c r="L1201" s="10">
        <v>6</v>
      </c>
      <c r="M1201" s="6">
        <v>2021</v>
      </c>
      <c r="N1201" s="7">
        <v>237</v>
      </c>
      <c r="O1201" s="11">
        <v>42342</v>
      </c>
      <c r="P1201" s="11">
        <v>42342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336</v>
      </c>
      <c r="J1202" s="10" t="s">
        <v>235</v>
      </c>
      <c r="K1202" s="10" t="b">
        <v>0</v>
      </c>
      <c r="L1202" s="10">
        <v>7</v>
      </c>
      <c r="M1202" s="6">
        <v>2022</v>
      </c>
      <c r="N1202" s="7">
        <v>371</v>
      </c>
      <c r="O1202" s="11">
        <v>42342</v>
      </c>
      <c r="P1202" s="11">
        <v>42342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336</v>
      </c>
      <c r="J1203" s="10" t="s">
        <v>235</v>
      </c>
      <c r="K1203" s="10" t="b">
        <v>0</v>
      </c>
      <c r="L1203" s="10">
        <v>4</v>
      </c>
      <c r="M1203" s="6">
        <v>2019</v>
      </c>
      <c r="N1203" s="7">
        <v>168</v>
      </c>
      <c r="O1203" s="11">
        <v>42342</v>
      </c>
      <c r="P1203" s="11">
        <v>42342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540</v>
      </c>
      <c r="H1204" s="10" t="s">
        <v>71</v>
      </c>
      <c r="I1204" s="10" t="s">
        <v>336</v>
      </c>
      <c r="J1204" s="10" t="s">
        <v>235</v>
      </c>
      <c r="K1204" s="10" t="b">
        <v>0</v>
      </c>
      <c r="L1204" s="10">
        <v>3</v>
      </c>
      <c r="M1204" s="6">
        <v>2018</v>
      </c>
      <c r="N1204" s="7">
        <v>85</v>
      </c>
      <c r="O1204" s="11">
        <v>42342</v>
      </c>
      <c r="P1204" s="11">
        <v>42342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1</v>
      </c>
      <c r="M1205" s="6">
        <v>2016</v>
      </c>
      <c r="N1205" s="7">
        <v>0</v>
      </c>
      <c r="O1205" s="11">
        <v>42342</v>
      </c>
      <c r="P1205" s="11">
        <v>42342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9</v>
      </c>
      <c r="M1206" s="6">
        <v>2024</v>
      </c>
      <c r="N1206" s="7">
        <v>0</v>
      </c>
      <c r="O1206" s="11">
        <v>42342</v>
      </c>
      <c r="P1206" s="11">
        <v>42342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2</v>
      </c>
      <c r="M1207" s="6">
        <v>2017</v>
      </c>
      <c r="N1207" s="7">
        <v>0</v>
      </c>
      <c r="O1207" s="11">
        <v>42342</v>
      </c>
      <c r="P1207" s="11">
        <v>42342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3</v>
      </c>
      <c r="M1208" s="6">
        <v>2018</v>
      </c>
      <c r="N1208" s="7">
        <v>0</v>
      </c>
      <c r="O1208" s="11">
        <v>42342</v>
      </c>
      <c r="P1208" s="11">
        <v>42342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8</v>
      </c>
      <c r="M1209" s="6">
        <v>2023</v>
      </c>
      <c r="N1209" s="7">
        <v>0</v>
      </c>
      <c r="O1209" s="11">
        <v>42342</v>
      </c>
      <c r="P1209" s="11">
        <v>42342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4</v>
      </c>
      <c r="M1210" s="6">
        <v>2019</v>
      </c>
      <c r="N1210" s="7">
        <v>0</v>
      </c>
      <c r="O1210" s="11">
        <v>42342</v>
      </c>
      <c r="P1210" s="11">
        <v>42342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10</v>
      </c>
      <c r="M1211" s="6">
        <v>2025</v>
      </c>
      <c r="N1211" s="7">
        <v>0</v>
      </c>
      <c r="O1211" s="11">
        <v>42342</v>
      </c>
      <c r="P1211" s="11">
        <v>42342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6</v>
      </c>
      <c r="M1212" s="6">
        <v>2021</v>
      </c>
      <c r="N1212" s="7">
        <v>0</v>
      </c>
      <c r="O1212" s="11">
        <v>42342</v>
      </c>
      <c r="P1212" s="11">
        <v>42342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184</v>
      </c>
      <c r="H1213" s="10" t="s">
        <v>208</v>
      </c>
      <c r="I1213" s="10"/>
      <c r="J1213" s="10" t="s">
        <v>209</v>
      </c>
      <c r="K1213" s="10" t="b">
        <v>0</v>
      </c>
      <c r="L1213" s="10">
        <v>5</v>
      </c>
      <c r="M1213" s="6">
        <v>2020</v>
      </c>
      <c r="N1213" s="7">
        <v>0</v>
      </c>
      <c r="O1213" s="11">
        <v>42342</v>
      </c>
      <c r="P1213" s="11">
        <v>42342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11</v>
      </c>
      <c r="M1214" s="6">
        <v>2026</v>
      </c>
      <c r="N1214" s="7">
        <v>0</v>
      </c>
      <c r="O1214" s="11">
        <v>42342</v>
      </c>
      <c r="P1214" s="11">
        <v>42342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0</v>
      </c>
      <c r="M1215" s="6">
        <v>2015</v>
      </c>
      <c r="N1215" s="7">
        <v>0</v>
      </c>
      <c r="O1215" s="11">
        <v>42342</v>
      </c>
      <c r="P1215" s="11">
        <v>42342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184</v>
      </c>
      <c r="H1216" s="10" t="s">
        <v>208</v>
      </c>
      <c r="I1216" s="10"/>
      <c r="J1216" s="10" t="s">
        <v>209</v>
      </c>
      <c r="K1216" s="10" t="b">
        <v>0</v>
      </c>
      <c r="L1216" s="10">
        <v>7</v>
      </c>
      <c r="M1216" s="6">
        <v>2022</v>
      </c>
      <c r="N1216" s="7">
        <v>0</v>
      </c>
      <c r="O1216" s="11">
        <v>42342</v>
      </c>
      <c r="P1216" s="11">
        <v>42342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590</v>
      </c>
      <c r="H1217" s="10">
        <v>11.2</v>
      </c>
      <c r="I1217" s="10"/>
      <c r="J1217" s="10" t="s">
        <v>76</v>
      </c>
      <c r="K1217" s="10" t="b">
        <v>1</v>
      </c>
      <c r="L1217" s="10">
        <v>3</v>
      </c>
      <c r="M1217" s="6">
        <v>2018</v>
      </c>
      <c r="N1217" s="7">
        <v>33578434</v>
      </c>
      <c r="O1217" s="11">
        <v>42342</v>
      </c>
      <c r="P1217" s="11">
        <v>42342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4</v>
      </c>
      <c r="M1218" s="6">
        <v>2019</v>
      </c>
      <c r="N1218" s="7">
        <v>0</v>
      </c>
      <c r="O1218" s="11">
        <v>42342</v>
      </c>
      <c r="P1218" s="11">
        <v>42342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0</v>
      </c>
      <c r="M1219" s="6">
        <v>2015</v>
      </c>
      <c r="N1219" s="7">
        <v>32775676</v>
      </c>
      <c r="O1219" s="11">
        <v>42342</v>
      </c>
      <c r="P1219" s="11">
        <v>42342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7</v>
      </c>
      <c r="M1220" s="6">
        <v>2022</v>
      </c>
      <c r="N1220" s="7">
        <v>0</v>
      </c>
      <c r="O1220" s="11">
        <v>42342</v>
      </c>
      <c r="P1220" s="11">
        <v>42342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5</v>
      </c>
      <c r="M1221" s="6">
        <v>2020</v>
      </c>
      <c r="N1221" s="7">
        <v>0</v>
      </c>
      <c r="O1221" s="11">
        <v>42342</v>
      </c>
      <c r="P1221" s="11">
        <v>42342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9</v>
      </c>
      <c r="M1222" s="6">
        <v>2024</v>
      </c>
      <c r="N1222" s="7">
        <v>0</v>
      </c>
      <c r="O1222" s="11">
        <v>42342</v>
      </c>
      <c r="P1222" s="11">
        <v>42342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6</v>
      </c>
      <c r="M1223" s="6">
        <v>2021</v>
      </c>
      <c r="N1223" s="7">
        <v>0</v>
      </c>
      <c r="O1223" s="11">
        <v>42342</v>
      </c>
      <c r="P1223" s="11">
        <v>42342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11</v>
      </c>
      <c r="M1224" s="6">
        <v>2026</v>
      </c>
      <c r="N1224" s="7">
        <v>0</v>
      </c>
      <c r="O1224" s="11">
        <v>42342</v>
      </c>
      <c r="P1224" s="11">
        <v>42342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8</v>
      </c>
      <c r="M1225" s="6">
        <v>2023</v>
      </c>
      <c r="N1225" s="7">
        <v>0</v>
      </c>
      <c r="O1225" s="11">
        <v>42342</v>
      </c>
      <c r="P1225" s="11">
        <v>42342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1</v>
      </c>
      <c r="M1226" s="6">
        <v>2016</v>
      </c>
      <c r="N1226" s="7">
        <v>33047558</v>
      </c>
      <c r="O1226" s="11">
        <v>42342</v>
      </c>
      <c r="P1226" s="11">
        <v>42342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10</v>
      </c>
      <c r="M1227" s="6">
        <v>2025</v>
      </c>
      <c r="N1227" s="7">
        <v>0</v>
      </c>
      <c r="O1227" s="11">
        <v>42342</v>
      </c>
      <c r="P1227" s="11">
        <v>42342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590</v>
      </c>
      <c r="H1228" s="10">
        <v>11.2</v>
      </c>
      <c r="I1228" s="10"/>
      <c r="J1228" s="10" t="s">
        <v>76</v>
      </c>
      <c r="K1228" s="10" t="b">
        <v>1</v>
      </c>
      <c r="L1228" s="10">
        <v>2</v>
      </c>
      <c r="M1228" s="6">
        <v>2017</v>
      </c>
      <c r="N1228" s="7">
        <v>33311938</v>
      </c>
      <c r="O1228" s="11">
        <v>42342</v>
      </c>
      <c r="P1228" s="11">
        <v>42342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700</v>
      </c>
      <c r="H1229" s="10">
        <v>12.2</v>
      </c>
      <c r="I1229" s="10"/>
      <c r="J1229" s="10" t="s">
        <v>90</v>
      </c>
      <c r="K1229" s="10" t="b">
        <v>0</v>
      </c>
      <c r="L1229" s="10">
        <v>8</v>
      </c>
      <c r="M1229" s="6">
        <v>2023</v>
      </c>
      <c r="N1229" s="7">
        <v>0</v>
      </c>
      <c r="O1229" s="11">
        <v>42342</v>
      </c>
      <c r="P1229" s="11">
        <v>42342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10</v>
      </c>
      <c r="M1230" s="6">
        <v>2025</v>
      </c>
      <c r="N1230" s="7">
        <v>0</v>
      </c>
      <c r="O1230" s="11">
        <v>42342</v>
      </c>
      <c r="P1230" s="11">
        <v>42342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0</v>
      </c>
      <c r="M1231" s="6">
        <v>2015</v>
      </c>
      <c r="N1231" s="7">
        <v>12481714.16</v>
      </c>
      <c r="O1231" s="11">
        <v>42342</v>
      </c>
      <c r="P1231" s="11">
        <v>42342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6</v>
      </c>
      <c r="M1232" s="6">
        <v>2021</v>
      </c>
      <c r="N1232" s="7">
        <v>0</v>
      </c>
      <c r="O1232" s="11">
        <v>42342</v>
      </c>
      <c r="P1232" s="11">
        <v>42342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11</v>
      </c>
      <c r="M1233" s="6">
        <v>2026</v>
      </c>
      <c r="N1233" s="7">
        <v>0</v>
      </c>
      <c r="O1233" s="11">
        <v>42342</v>
      </c>
      <c r="P1233" s="11">
        <v>42342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3</v>
      </c>
      <c r="M1234" s="6">
        <v>2018</v>
      </c>
      <c r="N1234" s="7">
        <v>0</v>
      </c>
      <c r="O1234" s="11">
        <v>42342</v>
      </c>
      <c r="P1234" s="11">
        <v>42342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1</v>
      </c>
      <c r="M1235" s="6">
        <v>2016</v>
      </c>
      <c r="N1235" s="7">
        <v>0</v>
      </c>
      <c r="O1235" s="11">
        <v>42342</v>
      </c>
      <c r="P1235" s="11">
        <v>42342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9</v>
      </c>
      <c r="M1236" s="6">
        <v>2024</v>
      </c>
      <c r="N1236" s="7">
        <v>0</v>
      </c>
      <c r="O1236" s="11">
        <v>42342</v>
      </c>
      <c r="P1236" s="11">
        <v>42342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7</v>
      </c>
      <c r="M1237" s="6">
        <v>2022</v>
      </c>
      <c r="N1237" s="7">
        <v>0</v>
      </c>
      <c r="O1237" s="11">
        <v>42342</v>
      </c>
      <c r="P1237" s="11">
        <v>42342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2</v>
      </c>
      <c r="M1238" s="6">
        <v>2017</v>
      </c>
      <c r="N1238" s="7">
        <v>0</v>
      </c>
      <c r="O1238" s="11">
        <v>42342</v>
      </c>
      <c r="P1238" s="11">
        <v>42342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4</v>
      </c>
      <c r="M1239" s="6">
        <v>2019</v>
      </c>
      <c r="N1239" s="7">
        <v>0</v>
      </c>
      <c r="O1239" s="11">
        <v>42342</v>
      </c>
      <c r="P1239" s="11">
        <v>42342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220</v>
      </c>
      <c r="H1240" s="10">
        <v>4.1</v>
      </c>
      <c r="I1240" s="10"/>
      <c r="J1240" s="10" t="s">
        <v>53</v>
      </c>
      <c r="K1240" s="10" t="b">
        <v>0</v>
      </c>
      <c r="L1240" s="10">
        <v>10</v>
      </c>
      <c r="M1240" s="6">
        <v>2025</v>
      </c>
      <c r="N1240" s="7">
        <v>0</v>
      </c>
      <c r="O1240" s="11">
        <v>42342</v>
      </c>
      <c r="P1240" s="11">
        <v>42342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220</v>
      </c>
      <c r="H1241" s="10">
        <v>4.1</v>
      </c>
      <c r="I1241" s="10"/>
      <c r="J1241" s="10" t="s">
        <v>53</v>
      </c>
      <c r="K1241" s="10" t="b">
        <v>0</v>
      </c>
      <c r="L1241" s="10">
        <v>4</v>
      </c>
      <c r="M1241" s="6">
        <v>2019</v>
      </c>
      <c r="N1241" s="7">
        <v>0</v>
      </c>
      <c r="O1241" s="11">
        <v>42342</v>
      </c>
      <c r="P1241" s="11">
        <v>42342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9</v>
      </c>
      <c r="M1242" s="6">
        <v>2024</v>
      </c>
      <c r="N1242" s="7">
        <v>0</v>
      </c>
      <c r="O1242" s="11">
        <v>42342</v>
      </c>
      <c r="P1242" s="11">
        <v>42342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5</v>
      </c>
      <c r="M1243" s="6">
        <v>2020</v>
      </c>
      <c r="N1243" s="7">
        <v>0</v>
      </c>
      <c r="O1243" s="11">
        <v>42342</v>
      </c>
      <c r="P1243" s="11">
        <v>42342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11</v>
      </c>
      <c r="M1244" s="6">
        <v>2026</v>
      </c>
      <c r="N1244" s="7">
        <v>0</v>
      </c>
      <c r="O1244" s="11">
        <v>42342</v>
      </c>
      <c r="P1244" s="11">
        <v>42342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3</v>
      </c>
      <c r="M1245" s="6">
        <v>2018</v>
      </c>
      <c r="N1245" s="7">
        <v>0</v>
      </c>
      <c r="O1245" s="11">
        <v>42342</v>
      </c>
      <c r="P1245" s="11">
        <v>42342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0</v>
      </c>
      <c r="M1246" s="6">
        <v>2015</v>
      </c>
      <c r="N1246" s="7">
        <v>0</v>
      </c>
      <c r="O1246" s="11">
        <v>42342</v>
      </c>
      <c r="P1246" s="11">
        <v>42342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2</v>
      </c>
      <c r="M1247" s="6">
        <v>2017</v>
      </c>
      <c r="N1247" s="7">
        <v>0</v>
      </c>
      <c r="O1247" s="11">
        <v>42342</v>
      </c>
      <c r="P1247" s="11">
        <v>42342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1</v>
      </c>
      <c r="M1248" s="6">
        <v>2016</v>
      </c>
      <c r="N1248" s="7">
        <v>0</v>
      </c>
      <c r="O1248" s="11">
        <v>42342</v>
      </c>
      <c r="P1248" s="11">
        <v>42342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7</v>
      </c>
      <c r="M1249" s="6">
        <v>2022</v>
      </c>
      <c r="N1249" s="7">
        <v>0</v>
      </c>
      <c r="O1249" s="11">
        <v>42342</v>
      </c>
      <c r="P1249" s="11">
        <v>42342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8</v>
      </c>
      <c r="M1250" s="6">
        <v>2023</v>
      </c>
      <c r="N1250" s="7">
        <v>0</v>
      </c>
      <c r="O1250" s="11">
        <v>42342</v>
      </c>
      <c r="P1250" s="11">
        <v>42342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6</v>
      </c>
      <c r="M1251" s="6">
        <v>2021</v>
      </c>
      <c r="N1251" s="7">
        <v>0</v>
      </c>
      <c r="O1251" s="11">
        <v>42342</v>
      </c>
      <c r="P1251" s="11">
        <v>42342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336</v>
      </c>
      <c r="H1252" s="10" t="s">
        <v>218</v>
      </c>
      <c r="I1252" s="10"/>
      <c r="J1252" s="10" t="s">
        <v>219</v>
      </c>
      <c r="K1252" s="10" t="b">
        <v>1</v>
      </c>
      <c r="L1252" s="10">
        <v>3</v>
      </c>
      <c r="M1252" s="6">
        <v>2018</v>
      </c>
      <c r="N1252" s="7">
        <v>0</v>
      </c>
      <c r="O1252" s="11">
        <v>42342</v>
      </c>
      <c r="P1252" s="11">
        <v>42342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336</v>
      </c>
      <c r="H1253" s="10" t="s">
        <v>218</v>
      </c>
      <c r="I1253" s="10"/>
      <c r="J1253" s="10" t="s">
        <v>219</v>
      </c>
      <c r="K1253" s="10" t="b">
        <v>1</v>
      </c>
      <c r="L1253" s="10">
        <v>7</v>
      </c>
      <c r="M1253" s="6">
        <v>2022</v>
      </c>
      <c r="N1253" s="7">
        <v>0</v>
      </c>
      <c r="O1253" s="11">
        <v>42342</v>
      </c>
      <c r="P1253" s="11">
        <v>42342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8</v>
      </c>
      <c r="M1254" s="6">
        <v>2023</v>
      </c>
      <c r="N1254" s="7">
        <v>0</v>
      </c>
      <c r="O1254" s="11">
        <v>42342</v>
      </c>
      <c r="P1254" s="11">
        <v>42342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9</v>
      </c>
      <c r="M1255" s="6">
        <v>2024</v>
      </c>
      <c r="N1255" s="7">
        <v>0</v>
      </c>
      <c r="O1255" s="11">
        <v>42342</v>
      </c>
      <c r="P1255" s="11">
        <v>42342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4</v>
      </c>
      <c r="M1256" s="6">
        <v>2019</v>
      </c>
      <c r="N1256" s="7">
        <v>0</v>
      </c>
      <c r="O1256" s="11">
        <v>42342</v>
      </c>
      <c r="P1256" s="11">
        <v>42342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6</v>
      </c>
      <c r="M1257" s="6">
        <v>2021</v>
      </c>
      <c r="N1257" s="7">
        <v>0</v>
      </c>
      <c r="O1257" s="11">
        <v>42342</v>
      </c>
      <c r="P1257" s="11">
        <v>42342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11</v>
      </c>
      <c r="M1258" s="6">
        <v>2026</v>
      </c>
      <c r="N1258" s="7">
        <v>0</v>
      </c>
      <c r="O1258" s="11">
        <v>42342</v>
      </c>
      <c r="P1258" s="11">
        <v>42342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0</v>
      </c>
      <c r="M1259" s="6">
        <v>2015</v>
      </c>
      <c r="N1259" s="7">
        <v>0</v>
      </c>
      <c r="O1259" s="11">
        <v>42342</v>
      </c>
      <c r="P1259" s="11">
        <v>42342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10</v>
      </c>
      <c r="M1260" s="6">
        <v>2025</v>
      </c>
      <c r="N1260" s="7">
        <v>0</v>
      </c>
      <c r="O1260" s="11">
        <v>42342</v>
      </c>
      <c r="P1260" s="11">
        <v>42342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1</v>
      </c>
      <c r="M1261" s="6">
        <v>2016</v>
      </c>
      <c r="N1261" s="7">
        <v>0</v>
      </c>
      <c r="O1261" s="11">
        <v>42342</v>
      </c>
      <c r="P1261" s="11">
        <v>42342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2</v>
      </c>
      <c r="M1262" s="6">
        <v>2017</v>
      </c>
      <c r="N1262" s="7">
        <v>0</v>
      </c>
      <c r="O1262" s="11">
        <v>42342</v>
      </c>
      <c r="P1262" s="11">
        <v>42342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5</v>
      </c>
      <c r="M1263" s="6">
        <v>2020</v>
      </c>
      <c r="N1263" s="7">
        <v>0</v>
      </c>
      <c r="O1263" s="11">
        <v>42342</v>
      </c>
      <c r="P1263" s="11">
        <v>42342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11</v>
      </c>
      <c r="M1264" s="6">
        <v>2026</v>
      </c>
      <c r="N1264" s="7">
        <v>0</v>
      </c>
      <c r="O1264" s="11">
        <v>42342</v>
      </c>
      <c r="P1264" s="11">
        <v>42342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3</v>
      </c>
      <c r="M1265" s="6">
        <v>2018</v>
      </c>
      <c r="N1265" s="7">
        <v>0</v>
      </c>
      <c r="O1265" s="11">
        <v>42342</v>
      </c>
      <c r="P1265" s="11">
        <v>42342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1</v>
      </c>
      <c r="M1266" s="6">
        <v>2016</v>
      </c>
      <c r="N1266" s="7">
        <v>0</v>
      </c>
      <c r="O1266" s="11">
        <v>42342</v>
      </c>
      <c r="P1266" s="11">
        <v>42342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9</v>
      </c>
      <c r="M1267" s="6">
        <v>2024</v>
      </c>
      <c r="N1267" s="7">
        <v>0</v>
      </c>
      <c r="O1267" s="11">
        <v>42342</v>
      </c>
      <c r="P1267" s="11">
        <v>42342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0</v>
      </c>
      <c r="M1268" s="6">
        <v>2015</v>
      </c>
      <c r="N1268" s="7">
        <v>0</v>
      </c>
      <c r="O1268" s="11">
        <v>42342</v>
      </c>
      <c r="P1268" s="11">
        <v>42342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10</v>
      </c>
      <c r="M1269" s="6">
        <v>2025</v>
      </c>
      <c r="N1269" s="7">
        <v>0</v>
      </c>
      <c r="O1269" s="11">
        <v>42342</v>
      </c>
      <c r="P1269" s="11">
        <v>42342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6</v>
      </c>
      <c r="M1270" s="6">
        <v>2021</v>
      </c>
      <c r="N1270" s="7">
        <v>0</v>
      </c>
      <c r="O1270" s="11">
        <v>42342</v>
      </c>
      <c r="P1270" s="11">
        <v>42342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5</v>
      </c>
      <c r="M1271" s="6">
        <v>2020</v>
      </c>
      <c r="N1271" s="7">
        <v>0</v>
      </c>
      <c r="O1271" s="11">
        <v>42342</v>
      </c>
      <c r="P1271" s="11">
        <v>42342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7</v>
      </c>
      <c r="M1272" s="6">
        <v>2022</v>
      </c>
      <c r="N1272" s="7">
        <v>0</v>
      </c>
      <c r="O1272" s="11">
        <v>42342</v>
      </c>
      <c r="P1272" s="11">
        <v>42342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4</v>
      </c>
      <c r="M1273" s="6">
        <v>2019</v>
      </c>
      <c r="N1273" s="7">
        <v>0</v>
      </c>
      <c r="O1273" s="11">
        <v>42342</v>
      </c>
      <c r="P1273" s="11">
        <v>42342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2</v>
      </c>
      <c r="M1274" s="6">
        <v>2017</v>
      </c>
      <c r="N1274" s="7">
        <v>0</v>
      </c>
      <c r="O1274" s="11">
        <v>42342</v>
      </c>
      <c r="P1274" s="11">
        <v>42342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8</v>
      </c>
      <c r="M1275" s="6">
        <v>2023</v>
      </c>
      <c r="N1275" s="7">
        <v>0</v>
      </c>
      <c r="O1275" s="11">
        <v>42342</v>
      </c>
      <c r="P1275" s="11">
        <v>42342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7</v>
      </c>
      <c r="M1276" s="6">
        <v>2022</v>
      </c>
      <c r="N1276" s="7">
        <v>0</v>
      </c>
      <c r="O1276" s="11">
        <v>42342</v>
      </c>
      <c r="P1276" s="11">
        <v>42342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2</v>
      </c>
      <c r="M1277" s="6">
        <v>2017</v>
      </c>
      <c r="N1277" s="7">
        <v>2000000</v>
      </c>
      <c r="O1277" s="11">
        <v>42342</v>
      </c>
      <c r="P1277" s="11">
        <v>42342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9</v>
      </c>
      <c r="M1278" s="6">
        <v>2024</v>
      </c>
      <c r="N1278" s="7">
        <v>0</v>
      </c>
      <c r="O1278" s="11">
        <v>42342</v>
      </c>
      <c r="P1278" s="11">
        <v>42342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10</v>
      </c>
      <c r="M1279" s="6">
        <v>2025</v>
      </c>
      <c r="N1279" s="7">
        <v>0</v>
      </c>
      <c r="O1279" s="11">
        <v>42342</v>
      </c>
      <c r="P1279" s="11">
        <v>42342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6</v>
      </c>
      <c r="M1280" s="6">
        <v>2021</v>
      </c>
      <c r="N1280" s="7">
        <v>0</v>
      </c>
      <c r="O1280" s="11">
        <v>42342</v>
      </c>
      <c r="P1280" s="11">
        <v>42342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8</v>
      </c>
      <c r="M1281" s="6">
        <v>2023</v>
      </c>
      <c r="N1281" s="7">
        <v>0</v>
      </c>
      <c r="O1281" s="11">
        <v>42342</v>
      </c>
      <c r="P1281" s="11">
        <v>42342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3</v>
      </c>
      <c r="M1282" s="6">
        <v>2018</v>
      </c>
      <c r="N1282" s="7">
        <v>1000000</v>
      </c>
      <c r="O1282" s="11">
        <v>42342</v>
      </c>
      <c r="P1282" s="11">
        <v>42342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1</v>
      </c>
      <c r="M1283" s="6">
        <v>2016</v>
      </c>
      <c r="N1283" s="7">
        <v>2000000</v>
      </c>
      <c r="O1283" s="11">
        <v>42342</v>
      </c>
      <c r="P1283" s="11">
        <v>42342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11</v>
      </c>
      <c r="M1284" s="6">
        <v>2026</v>
      </c>
      <c r="N1284" s="7">
        <v>0</v>
      </c>
      <c r="O1284" s="11">
        <v>42342</v>
      </c>
      <c r="P1284" s="11">
        <v>42342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5</v>
      </c>
      <c r="M1285" s="6">
        <v>2020</v>
      </c>
      <c r="N1285" s="7">
        <v>0</v>
      </c>
      <c r="O1285" s="11">
        <v>42342</v>
      </c>
      <c r="P1285" s="11">
        <v>42342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4</v>
      </c>
      <c r="M1286" s="6">
        <v>2019</v>
      </c>
      <c r="N1286" s="7">
        <v>0</v>
      </c>
      <c r="O1286" s="11">
        <v>42342</v>
      </c>
      <c r="P1286" s="11">
        <v>42342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0</v>
      </c>
      <c r="M1287" s="6">
        <v>2015</v>
      </c>
      <c r="N1287" s="7">
        <v>4000000</v>
      </c>
      <c r="O1287" s="11">
        <v>42342</v>
      </c>
      <c r="P1287" s="11">
        <v>42342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6</v>
      </c>
      <c r="M1288" s="6">
        <v>2021</v>
      </c>
      <c r="N1288" s="7">
        <v>0</v>
      </c>
      <c r="O1288" s="11">
        <v>42342</v>
      </c>
      <c r="P1288" s="11">
        <v>42342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10</v>
      </c>
      <c r="M1289" s="6">
        <v>2025</v>
      </c>
      <c r="N1289" s="7">
        <v>0</v>
      </c>
      <c r="O1289" s="11">
        <v>42342</v>
      </c>
      <c r="P1289" s="11">
        <v>42342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11</v>
      </c>
      <c r="M1290" s="6">
        <v>2026</v>
      </c>
      <c r="N1290" s="7">
        <v>0</v>
      </c>
      <c r="O1290" s="11">
        <v>42342</v>
      </c>
      <c r="P1290" s="11">
        <v>42342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0</v>
      </c>
      <c r="M1291" s="6">
        <v>2015</v>
      </c>
      <c r="N1291" s="7">
        <v>0</v>
      </c>
      <c r="O1291" s="11">
        <v>42342</v>
      </c>
      <c r="P1291" s="11">
        <v>42342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3</v>
      </c>
      <c r="M1292" s="6">
        <v>2018</v>
      </c>
      <c r="N1292" s="7">
        <v>0</v>
      </c>
      <c r="O1292" s="11">
        <v>42342</v>
      </c>
      <c r="P1292" s="11">
        <v>42342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9</v>
      </c>
      <c r="M1293" s="6">
        <v>2024</v>
      </c>
      <c r="N1293" s="7">
        <v>0</v>
      </c>
      <c r="O1293" s="11">
        <v>42342</v>
      </c>
      <c r="P1293" s="11">
        <v>42342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8</v>
      </c>
      <c r="M1294" s="6">
        <v>2023</v>
      </c>
      <c r="N1294" s="7">
        <v>0</v>
      </c>
      <c r="O1294" s="11">
        <v>42342</v>
      </c>
      <c r="P1294" s="11">
        <v>42342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4</v>
      </c>
      <c r="M1295" s="6">
        <v>2019</v>
      </c>
      <c r="N1295" s="7">
        <v>0</v>
      </c>
      <c r="O1295" s="11">
        <v>42342</v>
      </c>
      <c r="P1295" s="11">
        <v>42342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1</v>
      </c>
      <c r="M1296" s="6">
        <v>2016</v>
      </c>
      <c r="N1296" s="7">
        <v>0</v>
      </c>
      <c r="O1296" s="11">
        <v>42342</v>
      </c>
      <c r="P1296" s="11">
        <v>42342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5</v>
      </c>
      <c r="M1297" s="6">
        <v>2020</v>
      </c>
      <c r="N1297" s="7">
        <v>0</v>
      </c>
      <c r="O1297" s="11">
        <v>42342</v>
      </c>
      <c r="P1297" s="11">
        <v>42342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2</v>
      </c>
      <c r="M1298" s="6">
        <v>2017</v>
      </c>
      <c r="N1298" s="7">
        <v>0</v>
      </c>
      <c r="O1298" s="11">
        <v>42342</v>
      </c>
      <c r="P1298" s="11">
        <v>42342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7</v>
      </c>
      <c r="M1299" s="6">
        <v>2022</v>
      </c>
      <c r="N1299" s="7">
        <v>0</v>
      </c>
      <c r="O1299" s="11">
        <v>42342</v>
      </c>
      <c r="P1299" s="11">
        <v>42342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10</v>
      </c>
      <c r="M1300" s="6">
        <v>2025</v>
      </c>
      <c r="N1300" s="7">
        <v>0</v>
      </c>
      <c r="O1300" s="11">
        <v>42342</v>
      </c>
      <c r="P1300" s="11">
        <v>42342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11</v>
      </c>
      <c r="M1301" s="6">
        <v>2026</v>
      </c>
      <c r="N1301" s="7">
        <v>0</v>
      </c>
      <c r="O1301" s="11">
        <v>42342</v>
      </c>
      <c r="P1301" s="11">
        <v>42342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7</v>
      </c>
      <c r="M1302" s="6">
        <v>2022</v>
      </c>
      <c r="N1302" s="7">
        <v>0</v>
      </c>
      <c r="O1302" s="11">
        <v>42342</v>
      </c>
      <c r="P1302" s="11">
        <v>42342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8</v>
      </c>
      <c r="M1303" s="6">
        <v>2023</v>
      </c>
      <c r="N1303" s="7">
        <v>0</v>
      </c>
      <c r="O1303" s="11">
        <v>42342</v>
      </c>
      <c r="P1303" s="11">
        <v>42342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2</v>
      </c>
      <c r="M1304" s="6">
        <v>2017</v>
      </c>
      <c r="N1304" s="7">
        <v>0</v>
      </c>
      <c r="O1304" s="11">
        <v>42342</v>
      </c>
      <c r="P1304" s="11">
        <v>42342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0</v>
      </c>
      <c r="M1305" s="6">
        <v>2015</v>
      </c>
      <c r="N1305" s="7">
        <v>0</v>
      </c>
      <c r="O1305" s="11">
        <v>42342</v>
      </c>
      <c r="P1305" s="11">
        <v>42342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3</v>
      </c>
      <c r="M1306" s="6">
        <v>2018</v>
      </c>
      <c r="N1306" s="7">
        <v>0</v>
      </c>
      <c r="O1306" s="11">
        <v>42342</v>
      </c>
      <c r="P1306" s="11">
        <v>42342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1</v>
      </c>
      <c r="M1307" s="6">
        <v>2016</v>
      </c>
      <c r="N1307" s="7">
        <v>0</v>
      </c>
      <c r="O1307" s="11">
        <v>42342</v>
      </c>
      <c r="P1307" s="11">
        <v>42342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6</v>
      </c>
      <c r="M1308" s="6">
        <v>2021</v>
      </c>
      <c r="N1308" s="7">
        <v>0</v>
      </c>
      <c r="O1308" s="11">
        <v>42342</v>
      </c>
      <c r="P1308" s="11">
        <v>42342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4</v>
      </c>
      <c r="M1309" s="6">
        <v>2019</v>
      </c>
      <c r="N1309" s="7">
        <v>0</v>
      </c>
      <c r="O1309" s="11">
        <v>42342</v>
      </c>
      <c r="P1309" s="11">
        <v>42342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9</v>
      </c>
      <c r="M1310" s="6">
        <v>2024</v>
      </c>
      <c r="N1310" s="7">
        <v>0</v>
      </c>
      <c r="O1310" s="11">
        <v>42342</v>
      </c>
      <c r="P1310" s="11">
        <v>42342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5</v>
      </c>
      <c r="M1311" s="6">
        <v>2020</v>
      </c>
      <c r="N1311" s="7">
        <v>0</v>
      </c>
      <c r="O1311" s="11">
        <v>42342</v>
      </c>
      <c r="P1311" s="11">
        <v>42342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Bożena Pałasz</cp:lastModifiedBy>
  <cp:lastPrinted>2015-12-08T08:25:36Z</cp:lastPrinted>
  <dcterms:created xsi:type="dcterms:W3CDTF">2010-09-17T02:30:46Z</dcterms:created>
  <dcterms:modified xsi:type="dcterms:W3CDTF">2015-12-08T08:26:54Z</dcterms:modified>
  <cp:category/>
  <cp:version/>
  <cp:contentType/>
  <cp:contentStatus/>
</cp:coreProperties>
</file>