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<sst xmlns="http://schemas.openxmlformats.org/spreadsheetml/2006/main" count="154" uniqueCount="114">
  <si>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</si>
  <si>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</si>
  <si>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</si>
  <si>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</si>
  <si>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</si>
  <si>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</si>
  <si>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</si>
  <si>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</si>
  <si>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</si>
  <si>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</si>
  <si>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</si>
  <si>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</si>
  <si>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</si>
  <si>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</si>
  <si>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</si>
  <si>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</si>
  <si>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</si>
  <si>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</si>
  <si>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</si>
  <si>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</si>
  <si>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</si>
  <si>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</si>
  <si>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</si>
  <si>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</si>
  <si>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</si>
  <si>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1.3.1.5</t>
  </si>
  <si>
    <t>1.3.1.7</t>
  </si>
  <si>
    <t>1.3.1.8</t>
  </si>
  <si>
    <t>1.3.1.11</t>
  </si>
  <si>
    <t>1.3.2.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</si>
  <si>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</si>
  <si>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</si>
  <si>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</si>
  <si>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</si>
  <si>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</si>
  <si>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</si>
  <si>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</si>
  <si>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</si>
  <si>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</si>
  <si>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</si>
  <si>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</si>
  <si>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Opłata dzierżawna za korzystanie z gruntów Skarbu Państwa w zarządzie Państwowego Gospodarstwa Leśnego- Lasy Państwowe (dz. 700 r. 70005).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</si>
  <si>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</si>
  <si>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</si>
  <si>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 xml:space="preserve">Utrzymanie szaletów miejskich na terenie miasta Konina (dz. 900 r. 90095). </t>
  </si>
  <si>
    <t>1.3.1.13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</si>
  <si>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</si>
  <si>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</si>
  <si>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</si>
  <si>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</si>
  <si>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</si>
  <si>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Nowy przebieg drogi krajowej nr 25 w Koninie - etap II (dz. 600 r. 60015).</t>
  </si>
  <si>
    <t>1.1.2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</si>
  <si>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</si>
  <si>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</si>
  <si>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</si>
  <si>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</si>
  <si>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</si>
  <si>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</si>
  <si>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1.3.1.10</t>
  </si>
  <si>
    <t>1.3.1.12</t>
  </si>
  <si>
    <t>1.3.1.16</t>
  </si>
  <si>
    <t>1.3.1.17</t>
  </si>
  <si>
    <t>1.3.1.20</t>
  </si>
  <si>
    <t>1.3.1.23</t>
  </si>
  <si>
    <t>1.3.2.3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</si>
  <si>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</si>
  <si>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</si>
  <si>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</si>
  <si>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</si>
  <si>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Gimnazjum nr 2 im Polskich Alpinistów w Koninie</t>
  </si>
  <si>
    <t>1.3.1.28</t>
  </si>
  <si>
    <t>1.3.1.29</t>
  </si>
  <si>
    <t>Administrowanie stroną internetową (dz.853 r. 85395).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</si>
  <si>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</si>
  <si>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</si>
  <si>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</si>
  <si>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1.3.1.32</t>
  </si>
  <si>
    <t>Program Edukacyjny Erasmus+ Akcja1 Mobilność edukacyjna</t>
  </si>
  <si>
    <t>Zmiana systemu ogrzewania c.o. i c.w.u. przy wykorzystaniu nowoczesnych rozwiązań i odnawialnych źródeł energii poprzez dotacje celowe dla osób fizycznych (dz.900 r.90095).</t>
  </si>
  <si>
    <t>Przedszkole nr 32 z oddziałami integracyjnymi w Koninie</t>
  </si>
  <si>
    <t xml:space="preserve">Pod wspólnym niebem Europy. Cel: Podniesienie kompetencji matematyczno-językowych przy wykorzystaniu wypracowanych innowacyjnych metod pracy oraz zastosowania technik multimedialnych dla dzieci w wieku przedszkolnym (dz. 801 r. 80195). </t>
  </si>
  <si>
    <t>Sporządzenie miejscowego planu zagospodarowania przestrzennego miasta Konina dla rejonu przy ulicy Zakładowej, część wschodnia (dz.710 r. 71004).</t>
  </si>
  <si>
    <t>Sporządzenie miejscowego planu zagospodarowania przestrzennego miasta Konina dla wybranych obszarów w rejonie ulicy Parowozownia (dz.710 r. 71004).</t>
  </si>
  <si>
    <t xml:space="preserve">Wykonanie i dostawa tablic rejestracyjnych (dz. 750 r. 75020). </t>
  </si>
  <si>
    <t>Przekraczanie granic. Nowe podejście do integracji. Cel: Międzynarodowa wymiana młodzieży pod kątem poszukiwania nowych metod integracji w środowisku osób niepełnosprawnych, poszerzenie kompetencji ( dz. 801 r.80195).</t>
  </si>
  <si>
    <t xml:space="preserve">Wypłata odszkodowań za działki przejęte z mocy prawa pod drogi publiczne, które stały się własnością Miasta Konina na mocy decyzji Prezydenta Miasta Konina zatwierdzających projekty podziału działek (dz. 700 r.70005). 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</si>
  <si>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</si>
  <si>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</si>
  <si>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Prowadzenie schroniska dla bezdomnych zwierząt w Koninie (dz. 900 r. 90013).</t>
  </si>
  <si>
    <t xml:space="preserve">Utrzymanie ciągłości funkcjonowania systemów informatycznych - dostęp do internetu (dz. 750 r. 75023). </t>
  </si>
  <si>
    <t>1.1.1.1</t>
  </si>
  <si>
    <t>1.1.1.2</t>
  </si>
  <si>
    <t>1.3.1.2</t>
  </si>
  <si>
    <t>1.3.1.9</t>
  </si>
  <si>
    <t>1.3.1.14</t>
  </si>
  <si>
    <t>1.3.1.15</t>
  </si>
  <si>
    <t>1.3.1.18</t>
  </si>
  <si>
    <t>1.3.1.19</t>
  </si>
  <si>
    <t>1.3.1.25</t>
  </si>
  <si>
    <t>1.3.1.26</t>
  </si>
  <si>
    <t>1.3.1.27</t>
  </si>
  <si>
    <t>1.3.1.31</t>
  </si>
  <si>
    <t>1.3.2.1</t>
  </si>
  <si>
    <t>1.3.2.2</t>
  </si>
  <si>
    <t>Limit wydatków w poszczególnych latach</t>
  </si>
  <si>
    <t>Załącznik nr 2</t>
  </si>
  <si>
    <t>do Uchwały Nr</t>
  </si>
  <si>
    <t>Rady Miasta Konina</t>
  </si>
  <si>
    <t xml:space="preserve">z dnia          </t>
  </si>
  <si>
    <t>Prowadzenie ogrzewalni dla bezdomnych (dz. 852 r. 85295).</t>
  </si>
  <si>
    <t>Udzielanie schronienia osobom bezdomnym, zapewnienie posiłku oraz niezbędnego ubrania osobom tego pozbawionym (dz. 852 r. 85295).</t>
  </si>
  <si>
    <t>Prowadzenie placówki opiekuńczo-wychowawczej typu rodzinnego- Rodzinny Dom Dziecka (dz.852 r. 85201).</t>
  </si>
  <si>
    <t xml:space="preserve">Zarządzanie nieruchomościami zabudowanymi budynkami komunalnymi mieszkalnymi i lokalami mieszkalnymi stanowiącymi własność Miasta Konin w budynkach komunalnych i Wspólnot Mieszkaniowych oraz lokalami mieszkalnymi Miasta w KSM (dz. 700 r. 70005).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</si>
</sst>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0" fillId="0" borderId="0" xfId="0" applyNumberFormat="1" applyFont="1" applyFill="1" applyAlignment="1">
      <alignment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3"/>
  <sheetViews>
    <sheetView tabSelected="1" zoomScalePageLayoutView="0" workbookViewId="0" topLeftCell="A55">
      <selection activeCell="N27" sqref="N27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7" width="13.421875" style="1" customWidth="1"/>
    <col min="8" max="8" width="12.8515625" style="1" customWidth="1"/>
    <col min="9" max="9" width="12.28125" style="1" customWidth="1"/>
    <col min="10" max="10" width="12.8515625" style="1" customWidth="1"/>
    <col min="11" max="11" width="12.28125" style="1" customWidth="1"/>
    <col min="12" max="12" width="12.8515625" style="1" customWidth="1"/>
    <col min="13" max="13" width="15.7109375" style="1" customWidth="1"/>
    <col min="14" max="14" width="12.421875" style="1" customWidth="1"/>
    <col min="15" max="15" width="11.7109375" style="1" bestFit="1" customWidth="1"/>
    <col min="16" max="16" width="12.7109375" style="1" bestFit="1" customWidth="1"/>
    <col min="17" max="19" width="11.7109375" style="1" bestFit="1" customWidth="1"/>
    <col min="20" max="16384" width="9.140625" style="1" customWidth="1"/>
  </cols>
  <sheetData>
    <row r="2" ht="12.75">
      <c r="I2" s="1" t="s">
        <v>106</v>
      </c>
    </row>
    <row r="3" ht="12.75">
      <c r="I3" s="1" t="s">
        <v>107</v>
      </c>
    </row>
    <row r="4" ht="12.75">
      <c r="I4" s="1" t="s">
        <v>108</v>
      </c>
    </row>
    <row r="5" ht="12.75">
      <c r="I5" s="1" t="s">
        <v>109</v>
      </c>
    </row>
    <row r="6" spans="2:6" ht="18.75">
      <c r="B6" s="7" t="s">
        <v>11</v>
      </c>
      <c r="C6" s="7"/>
      <c r="D6" s="7"/>
      <c r="E6" s="7"/>
      <c r="F6" s="7"/>
    </row>
    <row r="8" spans="1:12" s="6" customFormat="1" ht="27.75" customHeight="1">
      <c r="A8" s="55" t="s">
        <v>0</v>
      </c>
      <c r="B8" s="55" t="s">
        <v>1</v>
      </c>
      <c r="C8" s="56" t="s">
        <v>31</v>
      </c>
      <c r="D8" s="57" t="s">
        <v>2</v>
      </c>
      <c r="E8" s="57"/>
      <c r="F8" s="52" t="s">
        <v>3</v>
      </c>
      <c r="G8" s="59" t="s">
        <v>105</v>
      </c>
      <c r="H8" s="59"/>
      <c r="I8" s="59"/>
      <c r="J8" s="59"/>
      <c r="K8" s="60"/>
      <c r="L8" s="63" t="s">
        <v>12</v>
      </c>
    </row>
    <row r="9" spans="1:12" s="6" customFormat="1" ht="18.75" customHeight="1">
      <c r="A9" s="55"/>
      <c r="B9" s="55"/>
      <c r="C9" s="56"/>
      <c r="D9" s="58" t="s">
        <v>4</v>
      </c>
      <c r="E9" s="58"/>
      <c r="F9" s="53"/>
      <c r="G9" s="57"/>
      <c r="H9" s="64"/>
      <c r="I9" s="28"/>
      <c r="J9" s="28"/>
      <c r="K9" s="28"/>
      <c r="L9" s="63"/>
    </row>
    <row r="10" spans="1:12" ht="11.25" customHeight="1">
      <c r="A10" s="55"/>
      <c r="B10" s="55"/>
      <c r="C10" s="56"/>
      <c r="D10" s="8" t="s">
        <v>5</v>
      </c>
      <c r="E10" s="8" t="s">
        <v>6</v>
      </c>
      <c r="F10" s="54"/>
      <c r="G10" s="8">
        <v>2016</v>
      </c>
      <c r="H10" s="8">
        <v>2017</v>
      </c>
      <c r="I10" s="8">
        <v>2018</v>
      </c>
      <c r="J10" s="8">
        <v>2019</v>
      </c>
      <c r="K10" s="8">
        <v>2020</v>
      </c>
      <c r="L10" s="63"/>
    </row>
    <row r="11" spans="1:12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25">
        <v>12</v>
      </c>
    </row>
    <row r="12" spans="1:12" ht="16.5" customHeight="1">
      <c r="A12" s="29" t="s">
        <v>14</v>
      </c>
      <c r="B12" s="51" t="s">
        <v>13</v>
      </c>
      <c r="C12" s="51"/>
      <c r="D12" s="51"/>
      <c r="E12" s="51"/>
      <c r="F12" s="9">
        <f aca="true" t="shared" si="0" ref="F12:L12">+F13+F14</f>
        <v>44857942.239999995</v>
      </c>
      <c r="G12" s="9">
        <f t="shared" si="0"/>
        <v>13881866.6</v>
      </c>
      <c r="H12" s="35">
        <f t="shared" si="0"/>
        <v>10531146.22</v>
      </c>
      <c r="I12" s="9">
        <f t="shared" si="0"/>
        <v>4660246.61</v>
      </c>
      <c r="J12" s="9">
        <f t="shared" si="0"/>
        <v>3892330.96</v>
      </c>
      <c r="K12" s="9">
        <f t="shared" si="0"/>
        <v>3874200</v>
      </c>
      <c r="L12" s="9">
        <f t="shared" si="0"/>
        <v>21708549.880000003</v>
      </c>
    </row>
    <row r="13" spans="1:12" ht="14.25" customHeight="1">
      <c r="A13" s="30" t="s">
        <v>15</v>
      </c>
      <c r="B13" s="51" t="s">
        <v>7</v>
      </c>
      <c r="C13" s="51"/>
      <c r="D13" s="51"/>
      <c r="E13" s="51"/>
      <c r="F13" s="10">
        <f aca="true" t="shared" si="1" ref="F13:L13">F16+F25</f>
        <v>30187942.239999995</v>
      </c>
      <c r="G13" s="10">
        <f t="shared" si="1"/>
        <v>13031866.6</v>
      </c>
      <c r="H13" s="10">
        <f t="shared" si="1"/>
        <v>7701146.220000001</v>
      </c>
      <c r="I13" s="10">
        <f t="shared" si="1"/>
        <v>1000246.61</v>
      </c>
      <c r="J13" s="10">
        <f t="shared" si="1"/>
        <v>222330.96</v>
      </c>
      <c r="K13" s="10">
        <f t="shared" si="1"/>
        <v>214200</v>
      </c>
      <c r="L13" s="10">
        <f t="shared" si="1"/>
        <v>7038549.880000001</v>
      </c>
    </row>
    <row r="14" spans="1:15" ht="14.25" customHeight="1">
      <c r="A14" s="30" t="s">
        <v>16</v>
      </c>
      <c r="B14" s="51" t="s">
        <v>8</v>
      </c>
      <c r="C14" s="51"/>
      <c r="D14" s="51"/>
      <c r="E14" s="51"/>
      <c r="F14" s="10">
        <f aca="true" t="shared" si="2" ref="F14:L14">F20+F23+F59</f>
        <v>14670000</v>
      </c>
      <c r="G14" s="10">
        <f t="shared" si="2"/>
        <v>850000</v>
      </c>
      <c r="H14" s="10">
        <f t="shared" si="2"/>
        <v>2830000</v>
      </c>
      <c r="I14" s="10">
        <f t="shared" si="2"/>
        <v>3660000</v>
      </c>
      <c r="J14" s="10">
        <f t="shared" si="2"/>
        <v>3670000</v>
      </c>
      <c r="K14" s="10">
        <f t="shared" si="2"/>
        <v>3660000</v>
      </c>
      <c r="L14" s="10">
        <f t="shared" si="2"/>
        <v>14670000</v>
      </c>
      <c r="O14" s="5"/>
    </row>
    <row r="15" spans="1:14" ht="59.25" customHeight="1">
      <c r="A15" s="30" t="s">
        <v>17</v>
      </c>
      <c r="B15" s="50" t="s">
        <v>33</v>
      </c>
      <c r="C15" s="50"/>
      <c r="D15" s="50"/>
      <c r="E15" s="50"/>
      <c r="F15" s="9">
        <f>F16</f>
        <v>246807.99</v>
      </c>
      <c r="G15" s="9">
        <f aca="true" t="shared" si="3" ref="G15:L15">G16</f>
        <v>162386.8</v>
      </c>
      <c r="H15" s="9">
        <f t="shared" si="3"/>
        <v>39821.19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202207.99</v>
      </c>
      <c r="N15" s="5"/>
    </row>
    <row r="16" spans="1:14" ht="15.75" customHeight="1">
      <c r="A16" s="31" t="s">
        <v>32</v>
      </c>
      <c r="B16" s="65" t="s">
        <v>9</v>
      </c>
      <c r="C16" s="65"/>
      <c r="D16" s="65"/>
      <c r="E16" s="65"/>
      <c r="F16" s="10">
        <f>SUM(F17:F19)</f>
        <v>246807.99</v>
      </c>
      <c r="G16" s="10">
        <f aca="true" t="shared" si="4" ref="G16:L16">SUM(G17:G19)</f>
        <v>162386.8</v>
      </c>
      <c r="H16" s="10">
        <f t="shared" si="4"/>
        <v>39821.19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202207.99</v>
      </c>
      <c r="N16" s="5"/>
    </row>
    <row r="17" spans="1:14" ht="70.5" customHeight="1">
      <c r="A17" s="31"/>
      <c r="B17" s="45" t="s">
        <v>78</v>
      </c>
      <c r="C17" s="46"/>
      <c r="D17" s="36"/>
      <c r="E17" s="36"/>
      <c r="F17" s="12"/>
      <c r="G17" s="12"/>
      <c r="H17" s="12"/>
      <c r="I17" s="12"/>
      <c r="J17" s="12"/>
      <c r="K17" s="12"/>
      <c r="L17" s="12"/>
      <c r="N17" s="5"/>
    </row>
    <row r="18" spans="1:14" ht="206.25" customHeight="1">
      <c r="A18" s="30" t="s">
        <v>91</v>
      </c>
      <c r="B18" s="41" t="s">
        <v>81</v>
      </c>
      <c r="C18" s="46" t="s">
        <v>80</v>
      </c>
      <c r="D18" s="36">
        <v>2015</v>
      </c>
      <c r="E18" s="36">
        <v>2017</v>
      </c>
      <c r="F18" s="12">
        <v>128436.8</v>
      </c>
      <c r="G18" s="12">
        <v>89436.8</v>
      </c>
      <c r="H18" s="12">
        <v>6000</v>
      </c>
      <c r="I18" s="12"/>
      <c r="J18" s="12"/>
      <c r="K18" s="12"/>
      <c r="L18" s="12">
        <f>SUM(G18:J18)</f>
        <v>95436.8</v>
      </c>
      <c r="N18" s="5"/>
    </row>
    <row r="19" spans="1:14" ht="206.25" customHeight="1">
      <c r="A19" s="30" t="s">
        <v>92</v>
      </c>
      <c r="B19" s="41" t="s">
        <v>85</v>
      </c>
      <c r="C19" s="46" t="s">
        <v>70</v>
      </c>
      <c r="D19" s="36">
        <v>2015</v>
      </c>
      <c r="E19" s="36">
        <v>2017</v>
      </c>
      <c r="F19" s="12">
        <v>118371.19</v>
      </c>
      <c r="G19" s="12">
        <v>72950</v>
      </c>
      <c r="H19" s="12">
        <v>33821.19</v>
      </c>
      <c r="I19" s="12"/>
      <c r="J19" s="12"/>
      <c r="K19" s="12"/>
      <c r="L19" s="12">
        <f>SUM(G19:H19)</f>
        <v>106771.19</v>
      </c>
      <c r="N19" s="5"/>
    </row>
    <row r="20" spans="1:14" ht="15.75" customHeight="1">
      <c r="A20" s="31" t="s">
        <v>52</v>
      </c>
      <c r="B20" s="61" t="s">
        <v>8</v>
      </c>
      <c r="C20" s="61"/>
      <c r="D20" s="61"/>
      <c r="E20" s="61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N20" s="5"/>
    </row>
    <row r="21" spans="1:14" s="3" customFormat="1" ht="41.25" customHeight="1">
      <c r="A21" s="30" t="s">
        <v>19</v>
      </c>
      <c r="B21" s="50" t="s">
        <v>20</v>
      </c>
      <c r="C21" s="50"/>
      <c r="D21" s="50"/>
      <c r="E21" s="50"/>
      <c r="F21" s="13">
        <f aca="true" t="shared" si="5" ref="F21:L21">+F22+F23</f>
        <v>0</v>
      </c>
      <c r="G21" s="13">
        <f t="shared" si="5"/>
        <v>0</v>
      </c>
      <c r="H21" s="13">
        <f t="shared" si="5"/>
        <v>0</v>
      </c>
      <c r="I21" s="13"/>
      <c r="J21" s="13"/>
      <c r="K21" s="13"/>
      <c r="L21" s="13">
        <f t="shared" si="5"/>
        <v>0</v>
      </c>
      <c r="M21" s="27"/>
      <c r="N21" s="17"/>
    </row>
    <row r="22" spans="1:14" s="3" customFormat="1" ht="14.25" customHeight="1">
      <c r="A22" s="30" t="s">
        <v>21</v>
      </c>
      <c r="B22" s="61" t="s">
        <v>7</v>
      </c>
      <c r="C22" s="61"/>
      <c r="D22" s="61"/>
      <c r="E22" s="61"/>
      <c r="F22" s="12">
        <v>0</v>
      </c>
      <c r="G22" s="12"/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27"/>
      <c r="N22" s="17"/>
    </row>
    <row r="23" spans="1:14" s="3" customFormat="1" ht="12.75" customHeight="1">
      <c r="A23" s="30" t="s">
        <v>22</v>
      </c>
      <c r="B23" s="61" t="s">
        <v>8</v>
      </c>
      <c r="C23" s="61"/>
      <c r="D23" s="61"/>
      <c r="E23" s="61"/>
      <c r="F23" s="12">
        <v>0</v>
      </c>
      <c r="G23" s="12"/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27"/>
      <c r="N23" s="17"/>
    </row>
    <row r="24" spans="1:14" s="2" customFormat="1" ht="42" customHeight="1">
      <c r="A24" s="30" t="s">
        <v>30</v>
      </c>
      <c r="B24" s="50" t="s">
        <v>23</v>
      </c>
      <c r="C24" s="50"/>
      <c r="D24" s="50"/>
      <c r="E24" s="50"/>
      <c r="F24" s="13">
        <f aca="true" t="shared" si="6" ref="F24:L24">F25+F59</f>
        <v>44611134.25</v>
      </c>
      <c r="G24" s="13">
        <f t="shared" si="6"/>
        <v>13719479.799999999</v>
      </c>
      <c r="H24" s="34">
        <f t="shared" si="6"/>
        <v>10491325.030000001</v>
      </c>
      <c r="I24" s="13">
        <f t="shared" si="6"/>
        <v>4660246.61</v>
      </c>
      <c r="J24" s="13">
        <f t="shared" si="6"/>
        <v>3892330.96</v>
      </c>
      <c r="K24" s="13">
        <f t="shared" si="6"/>
        <v>3874200</v>
      </c>
      <c r="L24" s="13">
        <f t="shared" si="6"/>
        <v>21506341.89</v>
      </c>
      <c r="M24" s="27"/>
      <c r="N24" s="17"/>
    </row>
    <row r="25" spans="1:14" s="2" customFormat="1" ht="16.5" customHeight="1">
      <c r="A25" s="31" t="s">
        <v>24</v>
      </c>
      <c r="B25" s="62" t="s">
        <v>7</v>
      </c>
      <c r="C25" s="62"/>
      <c r="D25" s="62"/>
      <c r="E25" s="62"/>
      <c r="F25" s="12">
        <f>SUM(F26:F58)</f>
        <v>29941134.249999996</v>
      </c>
      <c r="G25" s="12">
        <f aca="true" t="shared" si="7" ref="G25:L25">SUM(G26:G58)</f>
        <v>12869479.799999999</v>
      </c>
      <c r="H25" s="12">
        <f t="shared" si="7"/>
        <v>7661325.03</v>
      </c>
      <c r="I25" s="12">
        <f t="shared" si="7"/>
        <v>1000246.61</v>
      </c>
      <c r="J25" s="12">
        <f t="shared" si="7"/>
        <v>222330.96</v>
      </c>
      <c r="K25" s="12">
        <f t="shared" si="7"/>
        <v>214200</v>
      </c>
      <c r="L25" s="12">
        <f t="shared" si="7"/>
        <v>6836341.890000001</v>
      </c>
      <c r="M25" s="27"/>
      <c r="N25" s="17"/>
    </row>
    <row r="26" spans="1:19" s="2" customFormat="1" ht="86.25" customHeight="1">
      <c r="A26" s="30" t="s">
        <v>55</v>
      </c>
      <c r="B26" s="38" t="s">
        <v>34</v>
      </c>
      <c r="C26" s="15" t="s">
        <v>10</v>
      </c>
      <c r="D26" s="11">
        <v>2012</v>
      </c>
      <c r="E26" s="11">
        <v>2017</v>
      </c>
      <c r="F26" s="12">
        <v>255750</v>
      </c>
      <c r="G26" s="12">
        <v>57150</v>
      </c>
      <c r="H26" s="12">
        <v>19050</v>
      </c>
      <c r="I26" s="12"/>
      <c r="J26" s="12"/>
      <c r="K26" s="12"/>
      <c r="L26" s="39">
        <f>SUM(G26:H26)</f>
        <v>76200</v>
      </c>
      <c r="M26" s="27"/>
      <c r="N26" s="17"/>
      <c r="O26" s="4"/>
      <c r="P26" s="4"/>
      <c r="Q26" s="4"/>
      <c r="R26" s="4"/>
      <c r="S26" s="4"/>
    </row>
    <row r="27" spans="1:17" s="2" customFormat="1" ht="215.25" customHeight="1">
      <c r="A27" s="30" t="s">
        <v>93</v>
      </c>
      <c r="B27" s="38" t="s">
        <v>35</v>
      </c>
      <c r="C27" s="15" t="s">
        <v>10</v>
      </c>
      <c r="D27" s="11">
        <v>2013</v>
      </c>
      <c r="E27" s="11">
        <v>2017</v>
      </c>
      <c r="F27" s="12">
        <f>80000+4500+2500</f>
        <v>87000</v>
      </c>
      <c r="G27" s="12">
        <f>18000+4500</f>
        <v>22500</v>
      </c>
      <c r="H27" s="12">
        <f>20000+2500</f>
        <v>22500</v>
      </c>
      <c r="I27" s="12"/>
      <c r="J27" s="12"/>
      <c r="K27" s="12"/>
      <c r="L27" s="39">
        <f>16039.08+4500+2500</f>
        <v>23039.08</v>
      </c>
      <c r="M27" s="27"/>
      <c r="N27" s="17"/>
      <c r="Q27" s="4"/>
    </row>
    <row r="28" spans="1:19" s="2" customFormat="1" ht="63" customHeight="1">
      <c r="A28" s="30" t="s">
        <v>56</v>
      </c>
      <c r="B28" s="38" t="s">
        <v>36</v>
      </c>
      <c r="C28" s="15" t="s">
        <v>10</v>
      </c>
      <c r="D28" s="11">
        <v>2013</v>
      </c>
      <c r="E28" s="11">
        <v>2017</v>
      </c>
      <c r="F28" s="12">
        <f>360000+822260</f>
        <v>1182260</v>
      </c>
      <c r="G28" s="12">
        <f>90000+522260</f>
        <v>612260</v>
      </c>
      <c r="H28" s="12">
        <v>300000</v>
      </c>
      <c r="I28" s="12"/>
      <c r="J28" s="12"/>
      <c r="K28" s="12"/>
      <c r="L28" s="12">
        <v>0</v>
      </c>
      <c r="M28" s="27"/>
      <c r="N28" s="17"/>
      <c r="Q28" s="4"/>
      <c r="S28" s="4"/>
    </row>
    <row r="29" spans="1:19" s="14" customFormat="1" ht="139.5" customHeight="1">
      <c r="A29" s="32" t="s">
        <v>57</v>
      </c>
      <c r="B29" s="38" t="s">
        <v>37</v>
      </c>
      <c r="C29" s="15" t="s">
        <v>10</v>
      </c>
      <c r="D29" s="11">
        <v>2013</v>
      </c>
      <c r="E29" s="11">
        <v>2017</v>
      </c>
      <c r="F29" s="12">
        <v>3530000</v>
      </c>
      <c r="G29" s="12">
        <v>890000</v>
      </c>
      <c r="H29" s="12">
        <v>920000</v>
      </c>
      <c r="I29" s="12"/>
      <c r="J29" s="12"/>
      <c r="K29" s="12"/>
      <c r="L29" s="12">
        <v>0</v>
      </c>
      <c r="M29" s="27"/>
      <c r="N29" s="16"/>
      <c r="S29" s="16"/>
    </row>
    <row r="30" spans="1:19" s="14" customFormat="1" ht="38.25" customHeight="1">
      <c r="A30" s="32" t="s">
        <v>25</v>
      </c>
      <c r="B30" s="38" t="s">
        <v>38</v>
      </c>
      <c r="C30" s="15" t="s">
        <v>10</v>
      </c>
      <c r="D30" s="11">
        <v>2013</v>
      </c>
      <c r="E30" s="11">
        <v>2017</v>
      </c>
      <c r="F30" s="12">
        <v>3849376.69</v>
      </c>
      <c r="G30" s="12">
        <v>1178700.88</v>
      </c>
      <c r="H30" s="12">
        <v>385029.15</v>
      </c>
      <c r="I30" s="12"/>
      <c r="J30" s="12"/>
      <c r="K30" s="12"/>
      <c r="L30" s="12">
        <v>0</v>
      </c>
      <c r="M30" s="27"/>
      <c r="N30" s="16"/>
      <c r="S30" s="16"/>
    </row>
    <row r="31" spans="1:19" s="14" customFormat="1" ht="90" customHeight="1">
      <c r="A31" s="32" t="s">
        <v>58</v>
      </c>
      <c r="B31" s="38" t="s">
        <v>39</v>
      </c>
      <c r="C31" s="40" t="s">
        <v>10</v>
      </c>
      <c r="D31" s="11">
        <v>2014</v>
      </c>
      <c r="E31" s="11">
        <v>2019</v>
      </c>
      <c r="F31" s="12">
        <v>49815</v>
      </c>
      <c r="G31" s="12">
        <v>9963</v>
      </c>
      <c r="H31" s="12">
        <v>9963</v>
      </c>
      <c r="I31" s="12">
        <v>9963</v>
      </c>
      <c r="J31" s="12">
        <v>9963</v>
      </c>
      <c r="K31" s="12"/>
      <c r="L31" s="12">
        <v>0</v>
      </c>
      <c r="M31" s="27"/>
      <c r="N31" s="16"/>
      <c r="S31" s="16"/>
    </row>
    <row r="32" spans="1:19" s="14" customFormat="1" ht="100.5" customHeight="1">
      <c r="A32" s="32" t="s">
        <v>26</v>
      </c>
      <c r="B32" s="38" t="s">
        <v>40</v>
      </c>
      <c r="C32" s="40" t="s">
        <v>10</v>
      </c>
      <c r="D32" s="11">
        <v>2014</v>
      </c>
      <c r="E32" s="11">
        <v>2017</v>
      </c>
      <c r="F32" s="12">
        <v>342320</v>
      </c>
      <c r="G32" s="12">
        <f>151950-121950</f>
        <v>30000</v>
      </c>
      <c r="H32" s="12">
        <v>131400</v>
      </c>
      <c r="I32" s="12"/>
      <c r="J32" s="12"/>
      <c r="K32" s="12"/>
      <c r="L32" s="12">
        <f>SUM(G32:H32)</f>
        <v>161400</v>
      </c>
      <c r="M32" s="27"/>
      <c r="N32" s="16"/>
      <c r="S32" s="16"/>
    </row>
    <row r="33" spans="1:19" s="14" customFormat="1" ht="126" customHeight="1">
      <c r="A33" s="32" t="s">
        <v>27</v>
      </c>
      <c r="B33" s="38" t="s">
        <v>41</v>
      </c>
      <c r="C33" s="40" t="s">
        <v>10</v>
      </c>
      <c r="D33" s="11">
        <v>2014</v>
      </c>
      <c r="E33" s="11">
        <v>2018</v>
      </c>
      <c r="F33" s="12">
        <v>9849.45</v>
      </c>
      <c r="G33" s="12">
        <v>2250</v>
      </c>
      <c r="H33" s="12">
        <v>2250</v>
      </c>
      <c r="I33" s="12">
        <v>2250</v>
      </c>
      <c r="J33" s="12"/>
      <c r="K33" s="12"/>
      <c r="L33" s="12">
        <v>0</v>
      </c>
      <c r="M33" s="27"/>
      <c r="N33" s="16"/>
      <c r="S33" s="16"/>
    </row>
    <row r="34" spans="1:19" s="14" customFormat="1" ht="112.5" customHeight="1">
      <c r="A34" s="32" t="s">
        <v>94</v>
      </c>
      <c r="B34" s="38" t="s">
        <v>43</v>
      </c>
      <c r="C34" s="40" t="s">
        <v>10</v>
      </c>
      <c r="D34" s="11">
        <v>2014</v>
      </c>
      <c r="E34" s="11">
        <v>2019</v>
      </c>
      <c r="F34" s="12">
        <v>6224.59</v>
      </c>
      <c r="G34" s="12">
        <v>1008.92</v>
      </c>
      <c r="H34" s="12">
        <v>1059.37</v>
      </c>
      <c r="I34" s="12">
        <v>1112.34</v>
      </c>
      <c r="J34" s="12">
        <v>1167.96</v>
      </c>
      <c r="K34" s="12"/>
      <c r="L34" s="12">
        <v>0</v>
      </c>
      <c r="M34" s="27"/>
      <c r="N34" s="16"/>
      <c r="S34" s="16"/>
    </row>
    <row r="35" spans="1:19" s="14" customFormat="1" ht="76.5" customHeight="1">
      <c r="A35" s="32" t="s">
        <v>59</v>
      </c>
      <c r="B35" s="38" t="s">
        <v>48</v>
      </c>
      <c r="C35" s="40" t="s">
        <v>10</v>
      </c>
      <c r="D35" s="11">
        <v>2014</v>
      </c>
      <c r="E35" s="11">
        <v>2017</v>
      </c>
      <c r="F35" s="12">
        <v>36180</v>
      </c>
      <c r="G35" s="12">
        <v>12060</v>
      </c>
      <c r="H35" s="12">
        <v>12060</v>
      </c>
      <c r="I35" s="12"/>
      <c r="J35" s="12"/>
      <c r="K35" s="12"/>
      <c r="L35" s="12">
        <v>0</v>
      </c>
      <c r="M35" s="27"/>
      <c r="N35" s="16"/>
      <c r="S35" s="16"/>
    </row>
    <row r="36" spans="1:19" s="14" customFormat="1" ht="64.5" customHeight="1">
      <c r="A36" s="32" t="s">
        <v>28</v>
      </c>
      <c r="B36" s="38" t="s">
        <v>49</v>
      </c>
      <c r="C36" s="40" t="s">
        <v>10</v>
      </c>
      <c r="D36" s="11">
        <v>2014</v>
      </c>
      <c r="E36" s="11">
        <v>2017</v>
      </c>
      <c r="F36" s="12">
        <v>2784058.31</v>
      </c>
      <c r="G36" s="12">
        <v>928086.53</v>
      </c>
      <c r="H36" s="12">
        <v>918907.04</v>
      </c>
      <c r="I36" s="12"/>
      <c r="J36" s="12"/>
      <c r="K36" s="12"/>
      <c r="L36" s="12">
        <v>0</v>
      </c>
      <c r="M36" s="27"/>
      <c r="N36" s="16"/>
      <c r="S36" s="16"/>
    </row>
    <row r="37" spans="1:19" s="14" customFormat="1" ht="63.75" customHeight="1">
      <c r="A37" s="32" t="s">
        <v>60</v>
      </c>
      <c r="B37" s="38" t="s">
        <v>50</v>
      </c>
      <c r="C37" s="40" t="s">
        <v>10</v>
      </c>
      <c r="D37" s="11">
        <v>2014</v>
      </c>
      <c r="E37" s="11">
        <v>2017</v>
      </c>
      <c r="F37" s="12">
        <v>7807860</v>
      </c>
      <c r="G37" s="12">
        <f>14000000-10096070</f>
        <v>3903930</v>
      </c>
      <c r="H37" s="12">
        <f>7000000-4998598</f>
        <v>2001402</v>
      </c>
      <c r="I37" s="12"/>
      <c r="J37" s="12"/>
      <c r="K37" s="12"/>
      <c r="L37" s="12">
        <f>27000000-27000000</f>
        <v>0</v>
      </c>
      <c r="M37" s="27"/>
      <c r="N37" s="16"/>
      <c r="S37" s="16"/>
    </row>
    <row r="38" spans="1:19" s="14" customFormat="1" ht="77.25" customHeight="1">
      <c r="A38" s="32" t="s">
        <v>45</v>
      </c>
      <c r="B38" s="38" t="s">
        <v>44</v>
      </c>
      <c r="C38" s="40" t="s">
        <v>10</v>
      </c>
      <c r="D38" s="11">
        <v>2014</v>
      </c>
      <c r="E38" s="11">
        <v>2017</v>
      </c>
      <c r="F38" s="12">
        <v>339782</v>
      </c>
      <c r="G38" s="12">
        <f>154000-24419.5+48000</f>
        <v>177580.5</v>
      </c>
      <c r="H38" s="12">
        <f>156000-111781.5+17000</f>
        <v>61218.5</v>
      </c>
      <c r="I38" s="12"/>
      <c r="J38" s="12"/>
      <c r="K38" s="12"/>
      <c r="L38" s="12">
        <v>65000</v>
      </c>
      <c r="M38" s="27"/>
      <c r="N38" s="16"/>
      <c r="S38" s="16"/>
    </row>
    <row r="39" spans="1:19" s="14" customFormat="1" ht="152.25" customHeight="1">
      <c r="A39" s="32" t="s">
        <v>95</v>
      </c>
      <c r="B39" s="38" t="s">
        <v>53</v>
      </c>
      <c r="C39" s="40" t="s">
        <v>10</v>
      </c>
      <c r="D39" s="11">
        <v>2015</v>
      </c>
      <c r="E39" s="11">
        <v>2017</v>
      </c>
      <c r="F39" s="12">
        <v>27060</v>
      </c>
      <c r="G39" s="12">
        <v>7380</v>
      </c>
      <c r="H39" s="12">
        <v>12300</v>
      </c>
      <c r="I39" s="12"/>
      <c r="J39" s="12"/>
      <c r="K39" s="12"/>
      <c r="L39" s="12">
        <v>0</v>
      </c>
      <c r="M39" s="27"/>
      <c r="N39" s="16"/>
      <c r="S39" s="16"/>
    </row>
    <row r="40" spans="1:19" s="14" customFormat="1" ht="74.25" customHeight="1">
      <c r="A40" s="32" t="s">
        <v>96</v>
      </c>
      <c r="B40" s="38" t="s">
        <v>67</v>
      </c>
      <c r="C40" s="40" t="s">
        <v>10</v>
      </c>
      <c r="D40" s="11">
        <v>2015</v>
      </c>
      <c r="E40" s="11">
        <v>2017</v>
      </c>
      <c r="F40" s="12">
        <v>105000</v>
      </c>
      <c r="G40" s="12">
        <f>46000-11000</f>
        <v>35000</v>
      </c>
      <c r="H40" s="12">
        <f>46000-11000</f>
        <v>35000</v>
      </c>
      <c r="I40" s="12"/>
      <c r="J40" s="12"/>
      <c r="K40" s="12"/>
      <c r="L40" s="12">
        <v>0</v>
      </c>
      <c r="M40" s="27"/>
      <c r="N40" s="16"/>
      <c r="S40" s="16"/>
    </row>
    <row r="41" spans="1:19" s="14" customFormat="1" ht="101.25" customHeight="1">
      <c r="A41" s="32" t="s">
        <v>61</v>
      </c>
      <c r="B41" s="38" t="s">
        <v>66</v>
      </c>
      <c r="C41" s="40" t="s">
        <v>10</v>
      </c>
      <c r="D41" s="11">
        <v>2015</v>
      </c>
      <c r="E41" s="11">
        <v>2017</v>
      </c>
      <c r="F41" s="12">
        <v>153000</v>
      </c>
      <c r="G41" s="12">
        <v>51000</v>
      </c>
      <c r="H41" s="12">
        <v>52000</v>
      </c>
      <c r="I41" s="12"/>
      <c r="J41" s="12"/>
      <c r="K41" s="12"/>
      <c r="L41" s="12">
        <v>0</v>
      </c>
      <c r="M41" s="27"/>
      <c r="N41" s="16"/>
      <c r="S41" s="16"/>
    </row>
    <row r="42" spans="1:19" s="14" customFormat="1" ht="105.75" customHeight="1">
      <c r="A42" s="32" t="s">
        <v>62</v>
      </c>
      <c r="B42" s="38" t="s">
        <v>54</v>
      </c>
      <c r="C42" s="40" t="s">
        <v>10</v>
      </c>
      <c r="D42" s="11">
        <v>2015</v>
      </c>
      <c r="E42" s="11">
        <v>2017</v>
      </c>
      <c r="F42" s="12">
        <v>255000</v>
      </c>
      <c r="G42" s="12">
        <v>85000</v>
      </c>
      <c r="H42" s="12">
        <v>85000</v>
      </c>
      <c r="I42" s="12"/>
      <c r="J42" s="12"/>
      <c r="K42" s="12"/>
      <c r="L42" s="12">
        <f>SUM(G42:H42)</f>
        <v>170000</v>
      </c>
      <c r="M42" s="27"/>
      <c r="N42" s="16"/>
      <c r="S42" s="16"/>
    </row>
    <row r="43" spans="1:19" s="14" customFormat="1" ht="92.25" customHeight="1">
      <c r="A43" s="32" t="s">
        <v>97</v>
      </c>
      <c r="B43" s="38" t="s">
        <v>69</v>
      </c>
      <c r="C43" s="40" t="s">
        <v>10</v>
      </c>
      <c r="D43" s="11">
        <v>2015</v>
      </c>
      <c r="E43" s="11">
        <v>2017</v>
      </c>
      <c r="F43" s="12">
        <f>SUM(G43:H43)</f>
        <v>2460569.4</v>
      </c>
      <c r="G43" s="12">
        <v>1230284.7</v>
      </c>
      <c r="H43" s="12">
        <v>1230284.7</v>
      </c>
      <c r="I43" s="12"/>
      <c r="J43" s="12"/>
      <c r="K43" s="12"/>
      <c r="L43" s="12">
        <v>0</v>
      </c>
      <c r="M43" s="27"/>
      <c r="N43" s="16"/>
      <c r="S43" s="16"/>
    </row>
    <row r="44" spans="1:19" s="14" customFormat="1" ht="165.75" customHeight="1">
      <c r="A44" s="32" t="s">
        <v>98</v>
      </c>
      <c r="B44" s="38" t="s">
        <v>74</v>
      </c>
      <c r="C44" s="40" t="s">
        <v>10</v>
      </c>
      <c r="D44" s="11">
        <v>2015</v>
      </c>
      <c r="E44" s="11">
        <v>2017</v>
      </c>
      <c r="F44" s="12">
        <v>138946</v>
      </c>
      <c r="G44" s="12">
        <f>118000-43625</f>
        <v>74375</v>
      </c>
      <c r="H44" s="12">
        <f>70000-50530</f>
        <v>19470</v>
      </c>
      <c r="I44" s="12"/>
      <c r="J44" s="12"/>
      <c r="K44" s="12"/>
      <c r="L44" s="12">
        <f>276242.75-276242.75</f>
        <v>0</v>
      </c>
      <c r="M44" s="27"/>
      <c r="N44" s="16"/>
      <c r="S44" s="16"/>
    </row>
    <row r="45" spans="1:19" s="14" customFormat="1" ht="51.75" customHeight="1">
      <c r="A45" s="32" t="s">
        <v>63</v>
      </c>
      <c r="B45" s="38" t="s">
        <v>73</v>
      </c>
      <c r="C45" s="40" t="s">
        <v>10</v>
      </c>
      <c r="D45" s="11">
        <v>2015</v>
      </c>
      <c r="E45" s="11">
        <v>2020</v>
      </c>
      <c r="F45" s="12">
        <v>7200</v>
      </c>
      <c r="G45" s="12">
        <v>1200</v>
      </c>
      <c r="H45" s="12">
        <v>1200</v>
      </c>
      <c r="I45" s="12">
        <v>1200</v>
      </c>
      <c r="J45" s="12">
        <v>1200</v>
      </c>
      <c r="K45" s="12">
        <v>1200</v>
      </c>
      <c r="L45" s="12">
        <f>SUM(G45:K45)</f>
        <v>6000</v>
      </c>
      <c r="M45" s="27"/>
      <c r="N45" s="16"/>
      <c r="S45" s="16"/>
    </row>
    <row r="46" spans="1:19" s="14" customFormat="1" ht="100.5" customHeight="1">
      <c r="A46" s="32" t="s">
        <v>46</v>
      </c>
      <c r="B46" s="38" t="s">
        <v>76</v>
      </c>
      <c r="C46" s="40" t="s">
        <v>10</v>
      </c>
      <c r="D46" s="11">
        <v>2015</v>
      </c>
      <c r="E46" s="11">
        <v>2020</v>
      </c>
      <c r="F46" s="12">
        <v>90000</v>
      </c>
      <c r="G46" s="12">
        <v>15000</v>
      </c>
      <c r="H46" s="12">
        <v>15000</v>
      </c>
      <c r="I46" s="12">
        <v>15000</v>
      </c>
      <c r="J46" s="12">
        <v>15000</v>
      </c>
      <c r="K46" s="12">
        <v>15000</v>
      </c>
      <c r="L46" s="12">
        <v>0</v>
      </c>
      <c r="M46" s="27"/>
      <c r="N46" s="16"/>
      <c r="S46" s="16"/>
    </row>
    <row r="47" spans="1:19" s="14" customFormat="1" ht="191.25" customHeight="1">
      <c r="A47" s="32" t="s">
        <v>47</v>
      </c>
      <c r="B47" s="38" t="s">
        <v>86</v>
      </c>
      <c r="C47" s="40" t="s">
        <v>10</v>
      </c>
      <c r="D47" s="11">
        <v>2015</v>
      </c>
      <c r="E47" s="11">
        <v>2017</v>
      </c>
      <c r="F47" s="12">
        <v>350844</v>
      </c>
      <c r="G47" s="12">
        <v>221664</v>
      </c>
      <c r="H47" s="12">
        <v>40000</v>
      </c>
      <c r="I47" s="12"/>
      <c r="J47" s="12"/>
      <c r="K47" s="12"/>
      <c r="L47" s="12">
        <f>SUM(G47:J47)</f>
        <v>261664</v>
      </c>
      <c r="M47" s="27"/>
      <c r="N47" s="16"/>
      <c r="S47" s="16"/>
    </row>
    <row r="48" spans="1:19" s="14" customFormat="1" ht="129.75" customHeight="1">
      <c r="A48" s="32" t="s">
        <v>64</v>
      </c>
      <c r="B48" s="38" t="s">
        <v>82</v>
      </c>
      <c r="C48" s="40" t="s">
        <v>10</v>
      </c>
      <c r="D48" s="11">
        <v>2015</v>
      </c>
      <c r="E48" s="11">
        <v>2017</v>
      </c>
      <c r="F48" s="12">
        <f>SUM(G48:H48)</f>
        <v>45510</v>
      </c>
      <c r="G48" s="12">
        <v>20000</v>
      </c>
      <c r="H48" s="12">
        <v>25510</v>
      </c>
      <c r="I48" s="12"/>
      <c r="J48" s="12"/>
      <c r="K48" s="12"/>
      <c r="L48" s="12">
        <f>SUM(G48:I48)</f>
        <v>45510</v>
      </c>
      <c r="M48" s="27"/>
      <c r="N48" s="16"/>
      <c r="S48" s="16"/>
    </row>
    <row r="49" spans="1:19" s="14" customFormat="1" ht="141" customHeight="1">
      <c r="A49" s="32" t="s">
        <v>68</v>
      </c>
      <c r="B49" s="38" t="s">
        <v>83</v>
      </c>
      <c r="C49" s="40" t="s">
        <v>10</v>
      </c>
      <c r="D49" s="11">
        <v>2015</v>
      </c>
      <c r="E49" s="11">
        <v>2017</v>
      </c>
      <c r="F49" s="12">
        <f>SUM(G49:H49)</f>
        <v>12865</v>
      </c>
      <c r="G49" s="12">
        <v>5865</v>
      </c>
      <c r="H49" s="12">
        <v>7000</v>
      </c>
      <c r="I49" s="12"/>
      <c r="J49" s="12"/>
      <c r="K49" s="12"/>
      <c r="L49" s="12">
        <f>SUM(G49:J49)</f>
        <v>12865</v>
      </c>
      <c r="M49" s="27"/>
      <c r="N49" s="16"/>
      <c r="S49" s="16"/>
    </row>
    <row r="50" spans="1:19" s="14" customFormat="1" ht="54" customHeight="1">
      <c r="A50" s="32" t="s">
        <v>99</v>
      </c>
      <c r="B50" s="38" t="s">
        <v>84</v>
      </c>
      <c r="C50" s="40" t="s">
        <v>10</v>
      </c>
      <c r="D50" s="11">
        <v>2015</v>
      </c>
      <c r="E50" s="11">
        <v>2018</v>
      </c>
      <c r="F50" s="12">
        <f>SUM(G50:I50)</f>
        <v>596163.8099999999</v>
      </c>
      <c r="G50" s="12">
        <v>198721.27</v>
      </c>
      <c r="H50" s="12">
        <v>198721.27</v>
      </c>
      <c r="I50" s="12">
        <v>198721.27</v>
      </c>
      <c r="J50" s="12"/>
      <c r="K50" s="12"/>
      <c r="L50" s="12">
        <f>SUM(G50:I50)</f>
        <v>596163.8099999999</v>
      </c>
      <c r="M50" s="27"/>
      <c r="N50" s="16"/>
      <c r="S50" s="16"/>
    </row>
    <row r="51" spans="1:19" s="14" customFormat="1" ht="126" customHeight="1">
      <c r="A51" s="32" t="s">
        <v>100</v>
      </c>
      <c r="B51" s="38" t="s">
        <v>87</v>
      </c>
      <c r="C51" s="40" t="s">
        <v>10</v>
      </c>
      <c r="D51" s="11">
        <v>2016</v>
      </c>
      <c r="E51" s="11">
        <v>2017</v>
      </c>
      <c r="F51" s="12">
        <f>SUM(G51:H51)</f>
        <v>43000</v>
      </c>
      <c r="G51" s="12">
        <v>30000</v>
      </c>
      <c r="H51" s="12">
        <v>13000</v>
      </c>
      <c r="I51" s="12"/>
      <c r="J51" s="12"/>
      <c r="K51" s="12"/>
      <c r="L51" s="12">
        <f>SUM(G51:H51)</f>
        <v>43000</v>
      </c>
      <c r="M51" s="27"/>
      <c r="N51" s="16"/>
      <c r="S51" s="16"/>
    </row>
    <row r="52" spans="1:19" s="14" customFormat="1" ht="111.75" customHeight="1">
      <c r="A52" s="32" t="s">
        <v>101</v>
      </c>
      <c r="B52" s="38" t="s">
        <v>88</v>
      </c>
      <c r="C52" s="40" t="s">
        <v>10</v>
      </c>
      <c r="D52" s="11">
        <v>2016</v>
      </c>
      <c r="E52" s="11">
        <v>2017</v>
      </c>
      <c r="F52" s="12">
        <f>SUM(G52:I52)</f>
        <v>2500000</v>
      </c>
      <c r="G52" s="12">
        <v>2200000</v>
      </c>
      <c r="H52" s="12">
        <v>300000</v>
      </c>
      <c r="I52" s="12"/>
      <c r="J52" s="12"/>
      <c r="K52" s="12"/>
      <c r="L52" s="12">
        <f>SUM(G52:I52)</f>
        <v>2500000</v>
      </c>
      <c r="M52" s="27"/>
      <c r="N52" s="16"/>
      <c r="S52" s="16"/>
    </row>
    <row r="53" spans="1:19" s="14" customFormat="1" ht="80.25" customHeight="1">
      <c r="A53" s="32" t="s">
        <v>71</v>
      </c>
      <c r="B53" s="38" t="s">
        <v>89</v>
      </c>
      <c r="C53" s="40" t="s">
        <v>10</v>
      </c>
      <c r="D53" s="11">
        <v>2016</v>
      </c>
      <c r="E53" s="11">
        <v>2017</v>
      </c>
      <c r="F53" s="12">
        <f>SUM(G53:H53)</f>
        <v>348500</v>
      </c>
      <c r="G53" s="12">
        <v>278500</v>
      </c>
      <c r="H53" s="12">
        <v>70000</v>
      </c>
      <c r="I53" s="12"/>
      <c r="J53" s="12"/>
      <c r="K53" s="12"/>
      <c r="L53" s="12">
        <f>SUM(G53:I53)</f>
        <v>348500</v>
      </c>
      <c r="M53" s="27"/>
      <c r="N53" s="16"/>
      <c r="S53" s="16"/>
    </row>
    <row r="54" spans="1:19" s="14" customFormat="1" ht="102" customHeight="1">
      <c r="A54" s="32" t="s">
        <v>72</v>
      </c>
      <c r="B54" s="38" t="s">
        <v>90</v>
      </c>
      <c r="C54" s="40" t="s">
        <v>10</v>
      </c>
      <c r="D54" s="11">
        <v>2016</v>
      </c>
      <c r="E54" s="11">
        <v>2017</v>
      </c>
      <c r="F54" s="12">
        <f>SUM(G54:H54)</f>
        <v>14000</v>
      </c>
      <c r="G54" s="12">
        <v>10000</v>
      </c>
      <c r="H54" s="12">
        <v>4000</v>
      </c>
      <c r="I54" s="12"/>
      <c r="J54" s="12"/>
      <c r="K54" s="12"/>
      <c r="L54" s="12">
        <f>SUM(G54:I54)</f>
        <v>14000</v>
      </c>
      <c r="M54" s="27"/>
      <c r="N54" s="16"/>
      <c r="S54" s="16"/>
    </row>
    <row r="55" spans="1:19" s="14" customFormat="1" ht="244.5" customHeight="1">
      <c r="A55" s="32" t="s">
        <v>75</v>
      </c>
      <c r="B55" s="38" t="s">
        <v>113</v>
      </c>
      <c r="C55" s="40" t="s">
        <v>10</v>
      </c>
      <c r="D55" s="11">
        <v>2016</v>
      </c>
      <c r="E55" s="11">
        <v>2020</v>
      </c>
      <c r="F55" s="12">
        <f>SUM(G55:K55)</f>
        <v>773000</v>
      </c>
      <c r="G55" s="12">
        <v>0</v>
      </c>
      <c r="H55" s="12">
        <v>188000</v>
      </c>
      <c r="I55" s="12">
        <v>192000</v>
      </c>
      <c r="J55" s="12">
        <v>195000</v>
      </c>
      <c r="K55" s="12">
        <v>198000</v>
      </c>
      <c r="L55" s="12">
        <f>SUM(G55:K55)</f>
        <v>773000</v>
      </c>
      <c r="M55" s="27"/>
      <c r="N55" s="16"/>
      <c r="S55" s="16"/>
    </row>
    <row r="56" spans="1:19" s="14" customFormat="1" ht="51.75" customHeight="1">
      <c r="A56" s="32" t="s">
        <v>102</v>
      </c>
      <c r="B56" s="38" t="s">
        <v>110</v>
      </c>
      <c r="C56" s="40" t="s">
        <v>10</v>
      </c>
      <c r="D56" s="11">
        <v>2016</v>
      </c>
      <c r="E56" s="11">
        <v>2018</v>
      </c>
      <c r="F56" s="12">
        <f>SUM(G56:I56)</f>
        <v>150000</v>
      </c>
      <c r="G56" s="12">
        <v>50000</v>
      </c>
      <c r="H56" s="12">
        <v>50000</v>
      </c>
      <c r="I56" s="12">
        <v>50000</v>
      </c>
      <c r="J56" s="12"/>
      <c r="K56" s="12"/>
      <c r="L56" s="12">
        <f>SUM(G56:J56)</f>
        <v>150000</v>
      </c>
      <c r="M56" s="27"/>
      <c r="N56" s="16"/>
      <c r="S56" s="16"/>
    </row>
    <row r="57" spans="1:19" s="14" customFormat="1" ht="134.25" customHeight="1">
      <c r="A57" s="32" t="s">
        <v>102</v>
      </c>
      <c r="B57" s="38" t="s">
        <v>111</v>
      </c>
      <c r="C57" s="40" t="s">
        <v>10</v>
      </c>
      <c r="D57" s="11">
        <v>2016</v>
      </c>
      <c r="E57" s="11">
        <v>2018</v>
      </c>
      <c r="F57" s="12">
        <f>SUM(G57:I57)</f>
        <v>990000</v>
      </c>
      <c r="G57" s="12">
        <v>330000</v>
      </c>
      <c r="H57" s="12">
        <v>330000</v>
      </c>
      <c r="I57" s="12">
        <v>330000</v>
      </c>
      <c r="J57" s="12"/>
      <c r="K57" s="12"/>
      <c r="L57" s="12">
        <f>SUM(G57:I57)</f>
        <v>990000</v>
      </c>
      <c r="M57" s="27"/>
      <c r="N57" s="16"/>
      <c r="S57" s="16"/>
    </row>
    <row r="58" spans="1:19" s="14" customFormat="1" ht="98.25" customHeight="1">
      <c r="A58" s="32" t="s">
        <v>77</v>
      </c>
      <c r="B58" s="38" t="s">
        <v>112</v>
      </c>
      <c r="C58" s="40" t="s">
        <v>10</v>
      </c>
      <c r="D58" s="11">
        <v>2016</v>
      </c>
      <c r="E58" s="11">
        <v>2018</v>
      </c>
      <c r="F58" s="12">
        <f>SUM(G58:I58)</f>
        <v>600000</v>
      </c>
      <c r="G58" s="12">
        <v>200000</v>
      </c>
      <c r="H58" s="12">
        <v>200000</v>
      </c>
      <c r="I58" s="12">
        <v>200000</v>
      </c>
      <c r="J58" s="12"/>
      <c r="K58" s="12"/>
      <c r="L58" s="12">
        <f>SUM(G58:J58)</f>
        <v>600000</v>
      </c>
      <c r="M58" s="27"/>
      <c r="N58" s="16"/>
      <c r="S58" s="16"/>
    </row>
    <row r="59" spans="1:15" s="2" customFormat="1" ht="27.75" customHeight="1">
      <c r="A59" s="31" t="s">
        <v>29</v>
      </c>
      <c r="B59" s="24" t="s">
        <v>18</v>
      </c>
      <c r="C59" s="15"/>
      <c r="D59" s="11"/>
      <c r="E59" s="11"/>
      <c r="F59" s="12">
        <f>SUM(F60:F62)</f>
        <v>14670000</v>
      </c>
      <c r="G59" s="12">
        <f aca="true" t="shared" si="8" ref="G59:L59">SUM(G60:G62)</f>
        <v>850000</v>
      </c>
      <c r="H59" s="12">
        <f t="shared" si="8"/>
        <v>2830000</v>
      </c>
      <c r="I59" s="12">
        <f t="shared" si="8"/>
        <v>3660000</v>
      </c>
      <c r="J59" s="12">
        <f t="shared" si="8"/>
        <v>3670000</v>
      </c>
      <c r="K59" s="12">
        <f t="shared" si="8"/>
        <v>3660000</v>
      </c>
      <c r="L59" s="12">
        <f t="shared" si="8"/>
        <v>14670000</v>
      </c>
      <c r="M59" s="27"/>
      <c r="N59" s="17"/>
      <c r="O59" s="4"/>
    </row>
    <row r="60" spans="1:12" ht="63" customHeight="1">
      <c r="A60" s="30" t="s">
        <v>103</v>
      </c>
      <c r="B60" s="41" t="s">
        <v>51</v>
      </c>
      <c r="C60" s="15" t="s">
        <v>10</v>
      </c>
      <c r="D60" s="11">
        <v>2014</v>
      </c>
      <c r="E60" s="36">
        <v>2017</v>
      </c>
      <c r="F60" s="39">
        <f>SUM(G60:H60)</f>
        <v>1400000</v>
      </c>
      <c r="G60" s="39">
        <v>800000</v>
      </c>
      <c r="H60" s="39">
        <v>600000</v>
      </c>
      <c r="I60" s="42"/>
      <c r="J60" s="42"/>
      <c r="K60" s="42"/>
      <c r="L60" s="39">
        <f>SUM(G60:H60)</f>
        <v>1400000</v>
      </c>
    </row>
    <row r="61" spans="1:12" ht="62.25" customHeight="1">
      <c r="A61" s="30" t="s">
        <v>104</v>
      </c>
      <c r="B61" s="41" t="s">
        <v>42</v>
      </c>
      <c r="C61" s="15" t="s">
        <v>10</v>
      </c>
      <c r="D61" s="11">
        <v>2014</v>
      </c>
      <c r="E61" s="36">
        <v>2020</v>
      </c>
      <c r="F61" s="39">
        <f>SUM(G61:K61)</f>
        <v>13120000</v>
      </c>
      <c r="G61" s="39">
        <v>0</v>
      </c>
      <c r="H61" s="39">
        <f>2133333.33-3333.33</f>
        <v>2130000</v>
      </c>
      <c r="I61" s="39">
        <f>4266666.66-606666.66</f>
        <v>3660000</v>
      </c>
      <c r="J61" s="39">
        <f>4266666.66-596666.66</f>
        <v>3670000</v>
      </c>
      <c r="K61" s="39">
        <v>3660000</v>
      </c>
      <c r="L61" s="39">
        <f>SUM(G61:K61)</f>
        <v>13120000</v>
      </c>
    </row>
    <row r="62" spans="1:12" ht="153">
      <c r="A62" s="37" t="s">
        <v>65</v>
      </c>
      <c r="B62" s="47" t="s">
        <v>79</v>
      </c>
      <c r="C62" s="15" t="s">
        <v>10</v>
      </c>
      <c r="D62" s="48">
        <v>2015</v>
      </c>
      <c r="E62" s="48">
        <v>2017</v>
      </c>
      <c r="F62" s="49">
        <f>SUM(G62:H62)</f>
        <v>150000</v>
      </c>
      <c r="G62" s="49">
        <v>50000</v>
      </c>
      <c r="H62" s="49">
        <v>100000</v>
      </c>
      <c r="I62" s="48"/>
      <c r="J62" s="48"/>
      <c r="K62" s="48"/>
      <c r="L62" s="49">
        <f>SUM(G62:I62)</f>
        <v>150000</v>
      </c>
    </row>
    <row r="63" spans="7:13" ht="12.75">
      <c r="G63" s="5"/>
      <c r="H63" s="5"/>
      <c r="M63" s="5"/>
    </row>
    <row r="64" spans="6:12" ht="12.75">
      <c r="F64" s="33"/>
      <c r="G64" s="33"/>
      <c r="H64" s="33"/>
      <c r="I64" s="33"/>
      <c r="J64" s="43"/>
      <c r="K64" s="43"/>
      <c r="L64" s="33"/>
    </row>
    <row r="65" spans="6:12" ht="12.75">
      <c r="F65" s="5"/>
      <c r="G65" s="5"/>
      <c r="H65" s="5"/>
      <c r="I65" s="5"/>
      <c r="J65" s="5"/>
      <c r="K65" s="5"/>
      <c r="L65" s="5"/>
    </row>
    <row r="66" spans="6:12" ht="12.75">
      <c r="F66" s="5"/>
      <c r="G66" s="5"/>
      <c r="H66" s="5"/>
      <c r="I66" s="5"/>
      <c r="J66" s="5"/>
      <c r="K66" s="5"/>
      <c r="L66" s="5"/>
    </row>
    <row r="67" spans="6:13" ht="12.75">
      <c r="F67" s="5"/>
      <c r="G67" s="5"/>
      <c r="H67" s="5"/>
      <c r="I67" s="5"/>
      <c r="J67" s="5"/>
      <c r="K67" s="5"/>
      <c r="L67" s="5"/>
      <c r="M67" s="5"/>
    </row>
    <row r="68" spans="6:12" ht="12.75">
      <c r="F68" s="5"/>
      <c r="G68" s="5"/>
      <c r="H68" s="5"/>
      <c r="I68" s="5"/>
      <c r="J68" s="5"/>
      <c r="K68" s="5"/>
      <c r="L68" s="5"/>
    </row>
    <row r="69" spans="6:13" ht="12.75">
      <c r="F69" s="5"/>
      <c r="G69" s="5"/>
      <c r="H69" s="5"/>
      <c r="I69" s="5"/>
      <c r="J69" s="5"/>
      <c r="K69" s="5"/>
      <c r="L69" s="5"/>
      <c r="M69" s="5"/>
    </row>
    <row r="70" spans="6:12" ht="12.75">
      <c r="F70" s="5"/>
      <c r="G70" s="33"/>
      <c r="H70" s="33"/>
      <c r="I70" s="5"/>
      <c r="J70" s="5"/>
      <c r="K70" s="5"/>
      <c r="L70" s="5"/>
    </row>
    <row r="71" spans="6:13" ht="12.75">
      <c r="F71" s="5"/>
      <c r="G71" s="5"/>
      <c r="H71" s="5"/>
      <c r="I71" s="5"/>
      <c r="J71" s="5"/>
      <c r="K71" s="5"/>
      <c r="L71" s="5"/>
      <c r="M71" s="5"/>
    </row>
    <row r="72" spans="6:13" ht="12.75">
      <c r="F72" s="33"/>
      <c r="G72" s="33"/>
      <c r="H72" s="33"/>
      <c r="I72" s="33"/>
      <c r="J72" s="33"/>
      <c r="K72" s="33"/>
      <c r="L72" s="33"/>
      <c r="M72" s="5"/>
    </row>
    <row r="73" spans="6:13" ht="12.75">
      <c r="F73" s="5"/>
      <c r="G73" s="5"/>
      <c r="H73" s="5"/>
      <c r="I73" s="5"/>
      <c r="J73" s="5"/>
      <c r="K73" s="5"/>
      <c r="L73" s="5"/>
      <c r="M73" s="5"/>
    </row>
    <row r="74" spans="6:13" ht="12.75">
      <c r="F74" s="33"/>
      <c r="G74" s="33"/>
      <c r="H74" s="33"/>
      <c r="I74" s="33"/>
      <c r="J74" s="33"/>
      <c r="K74" s="33"/>
      <c r="L74" s="33"/>
      <c r="M74" s="5"/>
    </row>
    <row r="75" spans="6:13" ht="12.75">
      <c r="F75" s="44"/>
      <c r="M75" s="5"/>
    </row>
    <row r="76" ht="12.75">
      <c r="F76" s="5"/>
    </row>
    <row r="77" ht="12.75">
      <c r="F77" s="5"/>
    </row>
    <row r="78" spans="6:13" ht="12.75">
      <c r="F78" s="5"/>
      <c r="M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G87" s="5"/>
    </row>
    <row r="90" ht="12.75">
      <c r="G90" s="5"/>
    </row>
    <row r="92" ht="12.75">
      <c r="G92" s="5"/>
    </row>
    <row r="95" ht="12.75">
      <c r="G95" s="5"/>
    </row>
    <row r="99" ht="12.75">
      <c r="G99" s="5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</sheetData>
  <sheetProtection/>
  <mergeCells count="20">
    <mergeCell ref="G8:K8"/>
    <mergeCell ref="B20:E20"/>
    <mergeCell ref="B25:E25"/>
    <mergeCell ref="L8:L10"/>
    <mergeCell ref="G9:H9"/>
    <mergeCell ref="B21:E21"/>
    <mergeCell ref="B22:E22"/>
    <mergeCell ref="B23:E23"/>
    <mergeCell ref="B24:E24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L8" r:id="rId1" display="_ftn1"/>
  </hyperlinks>
  <printOptions/>
  <pageMargins left="0.3937007874015748" right="0.1968503937007874" top="0.4330708661417323" bottom="0.15748031496062992" header="0.5118110236220472" footer="0.11811023622047245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2015-11-12T09:34:19Z</cp:lastPrinted>
  <dcterms:created xsi:type="dcterms:W3CDTF">2010-09-24T07:39:40Z</dcterms:created>
  <dcterms:modified xsi:type="dcterms:W3CDTF">2015-11-13T12:56:20Z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