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2135"/>
  </bookViews>
  <sheets>
    <sheet name="Uch. nr z 24.02.2016r." sheetId="4" r:id="rId1"/>
    <sheet name="Zał. nr 1" sheetId="3" r:id="rId2"/>
    <sheet name="Arkusz1" sheetId="1" r:id="rId3"/>
  </sheets>
  <definedNames>
    <definedName name="_xlnm.Print_Titles" localSheetId="1">'Zał. nr 1'!$11:$13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9" i="4"/>
  <c r="G145"/>
  <c r="E145"/>
  <c r="H246"/>
  <c r="H249"/>
  <c r="H254"/>
  <c r="H259" l="1"/>
  <c r="H258"/>
  <c r="F88" i="3" l="1"/>
  <c r="H194" i="4"/>
  <c r="G45" i="3"/>
  <c r="F45"/>
  <c r="F27"/>
  <c r="F110"/>
  <c r="F136" i="4"/>
  <c r="F134" s="1"/>
  <c r="D117"/>
  <c r="H102"/>
  <c r="H91"/>
  <c r="F139"/>
  <c r="D139"/>
  <c r="G167"/>
  <c r="E167"/>
  <c r="H185"/>
  <c r="H206"/>
  <c r="H229"/>
  <c r="H227" s="1"/>
  <c r="H213"/>
  <c r="H201"/>
  <c r="H180"/>
  <c r="H189"/>
  <c r="H218"/>
  <c r="F57"/>
  <c r="F142"/>
  <c r="D142"/>
  <c r="F157"/>
  <c r="D157"/>
  <c r="D167" s="1"/>
  <c r="H178" l="1"/>
  <c r="H199"/>
  <c r="F164"/>
  <c r="F163" s="1"/>
  <c r="F167" s="1"/>
  <c r="H98" s="1"/>
  <c r="F74"/>
  <c r="H45" s="1"/>
  <c r="H42" l="1"/>
  <c r="H38"/>
  <c r="H95" l="1"/>
  <c r="H94"/>
  <c r="H83"/>
  <c r="H30"/>
  <c r="H26" s="1"/>
  <c r="H80" l="1"/>
  <c r="F26" i="3"/>
  <c r="F25" s="1"/>
  <c r="F24" s="1"/>
  <c r="G61" i="4"/>
  <c r="E61"/>
  <c r="F61"/>
  <c r="D57"/>
  <c r="D61" s="1"/>
  <c r="H34" s="1"/>
  <c r="H31" s="1"/>
  <c r="H27" s="1"/>
  <c r="F130"/>
  <c r="D130"/>
  <c r="F125"/>
  <c r="D125"/>
  <c r="F121"/>
  <c r="D121"/>
  <c r="G124" i="3"/>
  <c r="F124"/>
  <c r="G123"/>
  <c r="F123"/>
  <c r="G122"/>
  <c r="G121" s="1"/>
  <c r="G120" s="1"/>
  <c r="F122"/>
  <c r="F121" s="1"/>
  <c r="F120" s="1"/>
  <c r="G118"/>
  <c r="F118"/>
  <c r="G116"/>
  <c r="F116"/>
  <c r="G113"/>
  <c r="G112" s="1"/>
  <c r="F113"/>
  <c r="F112" s="1"/>
  <c r="F105"/>
  <c r="G103"/>
  <c r="G101" s="1"/>
  <c r="G98" s="1"/>
  <c r="F103"/>
  <c r="G99"/>
  <c r="F99"/>
  <c r="G94"/>
  <c r="G91" s="1"/>
  <c r="F94"/>
  <c r="G92"/>
  <c r="F92"/>
  <c r="F91"/>
  <c r="G89"/>
  <c r="F89"/>
  <c r="F87"/>
  <c r="F86" s="1"/>
  <c r="F85" s="1"/>
  <c r="G86"/>
  <c r="G85"/>
  <c r="G68"/>
  <c r="F68"/>
  <c r="G65"/>
  <c r="G59" s="1"/>
  <c r="F65"/>
  <c r="G63"/>
  <c r="F63"/>
  <c r="G60"/>
  <c r="F60"/>
  <c r="G57"/>
  <c r="F57"/>
  <c r="F56" s="1"/>
  <c r="G56"/>
  <c r="G54"/>
  <c r="F54"/>
  <c r="G52"/>
  <c r="F52"/>
  <c r="G47"/>
  <c r="F47"/>
  <c r="G44"/>
  <c r="G43" s="1"/>
  <c r="F44"/>
  <c r="F43" s="1"/>
  <c r="G41"/>
  <c r="F41"/>
  <c r="G39"/>
  <c r="F39"/>
  <c r="G36"/>
  <c r="G35" s="1"/>
  <c r="F36"/>
  <c r="F35" s="1"/>
  <c r="F34"/>
  <c r="F31"/>
  <c r="G30"/>
  <c r="F30"/>
  <c r="F29" s="1"/>
  <c r="G29"/>
  <c r="G25"/>
  <c r="G24" s="1"/>
  <c r="G16"/>
  <c r="G15" s="1"/>
  <c r="F16"/>
  <c r="F15"/>
  <c r="F59" l="1"/>
  <c r="F115"/>
  <c r="F46"/>
  <c r="F101"/>
  <c r="F98" s="1"/>
  <c r="F97" s="1"/>
  <c r="G115"/>
  <c r="G97" s="1"/>
  <c r="G46"/>
  <c r="G14" s="1"/>
  <c r="G127" s="1"/>
  <c r="D120" i="4"/>
  <c r="D145" s="1"/>
  <c r="F120"/>
  <c r="F145" s="1"/>
  <c r="F14" i="3"/>
  <c r="F127" l="1"/>
  <c r="H87" i="4"/>
  <c r="H84" s="1"/>
  <c r="H81" s="1"/>
</calcChain>
</file>

<file path=xl/sharedStrings.xml><?xml version="1.0" encoding="utf-8"?>
<sst xmlns="http://schemas.openxmlformats.org/spreadsheetml/2006/main" count="374" uniqueCount="262">
  <si>
    <t xml:space="preserve">                                     UCHWAŁA  NR      </t>
  </si>
  <si>
    <t xml:space="preserve">                                     RADY  MIASTA  KONINA</t>
  </si>
  <si>
    <t>Projekt</t>
  </si>
  <si>
    <r>
      <t xml:space="preserve">w sprawie </t>
    </r>
    <r>
      <rPr>
        <b/>
        <i/>
        <sz val="14"/>
        <rFont val="Times New Roman"/>
        <family val="1"/>
        <charset val="238"/>
      </rPr>
      <t>zmian w budżecie miasta Konina na 2016 rok</t>
    </r>
  </si>
  <si>
    <t xml:space="preserve">          Na podstawie art. 18 ust. 2 pkt 4 ustawy z dnia 8 marca 1990 r. o samorządzie gminnym</t>
  </si>
  <si>
    <t xml:space="preserve"> (Dz. U. z 2013  poz. 885 ze zm.)   R a d a    M i a s t a   K o n i n a   u c h w a l a,  co następuje "</t>
  </si>
  <si>
    <t>§ 1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</si>
  <si>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</si>
  <si>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</si>
  <si>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</si>
  <si>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</si>
  <si>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 xml:space="preserve">         1) dochody gminy ogółem                                                                                  </t>
  </si>
  <si>
    <t>z tego:</t>
  </si>
  <si>
    <t xml:space="preserve">        a) dochody bieżące w wysokości                                        </t>
  </si>
  <si>
    <t xml:space="preserve">        b) dochody majątkowe w wysokości                                        </t>
  </si>
  <si>
    <t xml:space="preserve">         2) dochody powiatu ogółem                                                                                  </t>
  </si>
  <si>
    <t>W części dotyczącej dochodów  gminy</t>
  </si>
  <si>
    <t>2. W Załączniku Nr 1 do uchwały budżetowej dokonuje się następujących zmian:</t>
  </si>
  <si>
    <t xml:space="preserve">             Zmniejsza się</t>
  </si>
  <si>
    <t xml:space="preserve">          Zwiększa się</t>
  </si>
  <si>
    <t xml:space="preserve"> </t>
  </si>
  <si>
    <t>w tym:</t>
  </si>
  <si>
    <t>Dz.</t>
  </si>
  <si>
    <t>Rozdz.</t>
  </si>
  <si>
    <t>§</t>
  </si>
  <si>
    <t>Ogółem</t>
  </si>
  <si>
    <t>zadania z zakresu administracji rządowej</t>
  </si>
  <si>
    <t>801</t>
  </si>
  <si>
    <t>80101</t>
  </si>
  <si>
    <t>0960</t>
  </si>
  <si>
    <t>80104</t>
  </si>
  <si>
    <t>RAZEM</t>
  </si>
  <si>
    <t>W części dotyczącej dochodów  powiatu</t>
  </si>
  <si>
    <t>Kwotę wydatków ogółem</t>
  </si>
  <si>
    <t>zastępuje się kwotą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</si>
  <si>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</si>
  <si>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</si>
  <si>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</si>
  <si>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</si>
  <si>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</si>
  <si>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>W części dotyczącej wydatków  gminy</t>
  </si>
  <si>
    <t xml:space="preserve">                    Zmniejsza się</t>
  </si>
  <si>
    <t xml:space="preserve">                       Zwiększa się</t>
  </si>
  <si>
    <t>4210</t>
  </si>
  <si>
    <t>4010</t>
  </si>
  <si>
    <t>4040</t>
  </si>
  <si>
    <t>Razem</t>
  </si>
  <si>
    <t>W części dotyczącej wydatków  powiatu</t>
  </si>
  <si>
    <t>5. W Załączniku Nr 2 do uchwały budżetowej dokonuje się następujących zmian:</t>
  </si>
  <si>
    <t xml:space="preserve">                  Zwiększa się</t>
  </si>
  <si>
    <r>
      <t xml:space="preserve"> W Załączniku  nr 3 do uchwały budżetowej obejmującym   </t>
    </r>
    <r>
      <rPr>
        <i/>
        <sz val="12"/>
        <rFont val="Times New Roman"/>
        <family val="1"/>
        <charset val="238"/>
      </rPr>
      <t xml:space="preserve">"Plan wydatków majątkowych realizowanych </t>
    </r>
  </si>
  <si>
    <r>
      <t xml:space="preserve">ze środków budżetowych miasta Konina na 2016 rok " </t>
    </r>
    <r>
      <rPr>
        <sz val="12"/>
        <rFont val="Times New Roman"/>
        <family val="1"/>
        <charset val="238"/>
      </rPr>
      <t xml:space="preserve"> dokonuje się następujących zmian"</t>
    </r>
  </si>
  <si>
    <t>W części dotyczącej zadań  gminy</t>
  </si>
  <si>
    <t>Zwiększa się plan wydatków o kwotę</t>
  </si>
  <si>
    <t>dz. 600  rozdz.60016 § 6050   zwiększa się o kwotę</t>
  </si>
  <si>
    <t>W części dotyczącej zadań  powiatu</t>
  </si>
  <si>
    <t>dz. 600 rozdz.60015  § 6050   zwiększa się o kwotę</t>
  </si>
  <si>
    <t>Budowa drogi - łącznik od ul. Przemysłowej do ul. Kleczewskiej w Koninie</t>
  </si>
  <si>
    <t>Rezerwa celowa na inwestycje i zakupy inwestycyjne</t>
  </si>
  <si>
    <r>
      <t xml:space="preserve">Załącznik nr  3 do uchwały budżetowej otrzymuje brzmienie  w treści   </t>
    </r>
    <r>
      <rPr>
        <b/>
        <sz val="13"/>
        <rFont val="Times New Roman"/>
        <family val="1"/>
        <charset val="238"/>
      </rPr>
      <t>Załącznika nr  1</t>
    </r>
  </si>
  <si>
    <t>do niniejszej uchwały.</t>
  </si>
  <si>
    <t>pkt 3) kwotę rezerwy celowej na inwestycje i zakupy inwestycyjne</t>
  </si>
  <si>
    <t xml:space="preserve">          zastępuje się kwotą</t>
  </si>
  <si>
    <t xml:space="preserve">     w tym: w ramach ustawy Prawo ochrony środowiska</t>
  </si>
  <si>
    <t xml:space="preserve">    zastępuje się kwotą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</si>
  <si>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</si>
  <si>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</si>
  <si>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</si>
  <si>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</si>
  <si>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</si>
  <si>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</si>
  <si>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Wiesław  Steinke</t>
  </si>
  <si>
    <t xml:space="preserve">Plan wydatków majątkowych realizowanych </t>
  </si>
  <si>
    <t>ze środków budżetowych miasta Konina na 2016 rok</t>
  </si>
  <si>
    <t>w złotych</t>
  </si>
  <si>
    <t xml:space="preserve">          Plan  na 2016 rok</t>
  </si>
  <si>
    <t>Lp</t>
  </si>
  <si>
    <t>Dział</t>
  </si>
  <si>
    <t>Nazwa  zadania</t>
  </si>
  <si>
    <t>ogółem</t>
  </si>
  <si>
    <t>środki  w ramach ustawy Prawo ochrony środowiska</t>
  </si>
  <si>
    <t>RAZEM GMINA</t>
  </si>
  <si>
    <t>Transport i łączność</t>
  </si>
  <si>
    <t>Drogi publiczne gminne</t>
  </si>
  <si>
    <t xml:space="preserve">Opracowanie  dokumentacji projektowo-kosztorysowej na przebudowę ul. Beznazwy i Wilczej w Koninie </t>
  </si>
  <si>
    <t>Modernizacja promu linowego</t>
  </si>
  <si>
    <t>Budowa ulicy Konwaliowej i Malwowej w Koninie</t>
  </si>
  <si>
    <t xml:space="preserve">Wykonanie dokumentacji projektowo-kosztorysowej na budowę parkingu między ulicami Działkową i Okólną </t>
  </si>
  <si>
    <t>Budowa ulicy Regionalnej w Koninie</t>
  </si>
  <si>
    <t>Gospodarka mieszkaniowa</t>
  </si>
  <si>
    <t>Gospodarka gruntami i nieruchomościami</t>
  </si>
  <si>
    <t>Nabycie nieruchomości gruntowych</t>
  </si>
  <si>
    <t>Administracja publiczna</t>
  </si>
  <si>
    <t>Urzędy gmin (miast i miast na prawach powiatu)</t>
  </si>
  <si>
    <t>Rozbudowa miejskiej sieci szerokopasmowej KoMAN</t>
  </si>
  <si>
    <t>Wykonanie klimatyzacji w budynku przy ul. Wojska Polskiego</t>
  </si>
  <si>
    <t>Doposażenie techniczne urzędu</t>
  </si>
  <si>
    <t>Bezpieczeństwo publiczne i ochrona przeciwpożarowa</t>
  </si>
  <si>
    <t>Ochotnicze Straże Pożarne</t>
  </si>
  <si>
    <t>Sprzęt ratowniczy dla konińskich strażaków z OSP Konin - Gosławice (KBO)</t>
  </si>
  <si>
    <t>Dotacja celowa na zakup ciężkiego samochodu strażackiego dla OSP Konin - Chorzeń</t>
  </si>
  <si>
    <t>Obrona cywilna</t>
  </si>
  <si>
    <t xml:space="preserve">Zakup i montaż 1 elektronicznej syreny alarmowej tubowej wraz z osprzętem </t>
  </si>
  <si>
    <t>Zarządzanie kryzysowe</t>
  </si>
  <si>
    <t>Adaptacja budynku na magazyn przeciwpowodziowy i strażnicę OSP w Koninie - Chorzeń</t>
  </si>
  <si>
    <t>Różne rozliczenia</t>
  </si>
  <si>
    <t>Rezerwy ogólne i celowe</t>
  </si>
  <si>
    <t>Oświata i wychowanie</t>
  </si>
  <si>
    <t>Szkoły podstawowe</t>
  </si>
  <si>
    <t>Budowa sali gimnastycznej przy Szkole Podstawowej nr 1 w Koninie</t>
  </si>
  <si>
    <t>Budowa boiska do plażówki (SP Nr 3) (KBO)</t>
  </si>
  <si>
    <t>Budowa bulodromu "Konińska petanka" (SP Nr 3) (KBO)</t>
  </si>
  <si>
    <t>Budowa boisk sportowych wraz z budynkiem zaplecza przy Szkole Podstawowej Nr 8 w Koninie z Oddziałami Integracyjnymi (KBO)</t>
  </si>
  <si>
    <t>Przedszkola</t>
  </si>
  <si>
    <t>Gimnazja</t>
  </si>
  <si>
    <t>Zadanie - Kort tenisowy - wymalowanie linii wymiarowego kortu tenisowego i zamontowanie w nawierzchni poliuretanowej tulei w których osadzone byłyby słupki i siatka do tenisa ziemnego (Gimnazjum Nr 2) (KBO)</t>
  </si>
  <si>
    <t>Pozostałe zadania w zakresie polityki społecznej</t>
  </si>
  <si>
    <t xml:space="preserve">Pozostała działalność </t>
  </si>
  <si>
    <t>Program Wspierania Przedsiębiorczości w Koninie na lata 2014-2016 (wniesienie wkładu do ARR S.A. w Koninie)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</si>
  <si>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</si>
  <si>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</si>
  <si>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</si>
  <si>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>Utrzymanie zieleni w miastach i gminach</t>
  </si>
  <si>
    <t xml:space="preserve">Oświetlenie ulic, placów i dróg  </t>
  </si>
  <si>
    <t>Budowa oświetlenia na ul. Okólnej w Koninie – etap II</t>
  </si>
  <si>
    <t>Pozostała działalność</t>
  </si>
  <si>
    <t>Budowa toalety przy ul. Szpitalnej 60 w Koninie</t>
  </si>
  <si>
    <t>Wybieg dla psów Konin osiedle Zatorze  (KBO)</t>
  </si>
  <si>
    <t>Mini Plac zabaw dla dzieci ul. Wyszyńskiego 14 (KBO)</t>
  </si>
  <si>
    <t>Pieskie życie - ogrodzony wybieg, plac zabaw i treningów dla czworonogów (KBO)</t>
  </si>
  <si>
    <t>Budowa kanalizacji deszczowej przy ul. Spółdzielców w Koninie</t>
  </si>
  <si>
    <t>Budowa odwodnienia terenu przyległego do boiska przy Gimnazjum nr 3 w Koninie</t>
  </si>
  <si>
    <t>Budowa przyłączy kanalizacyjnych i przyłączenie nieruchomości do miejskiej sieci kanalizacyjnej</t>
  </si>
  <si>
    <t>Kultura i ochrona dziedzictwa narodowego</t>
  </si>
  <si>
    <t>Domy i ośrodki kultury, świetlice i kluby</t>
  </si>
  <si>
    <t>Adaptacja pomieszczeń budynku Klubu Energetyk na potrzeby Młodzieżowego Domu Kultury w Koninie</t>
  </si>
  <si>
    <t>Kino plenerowe (KBO)</t>
  </si>
  <si>
    <t>Pomnik Konińskich Żołnierzy Wyklętych (KBO)</t>
  </si>
  <si>
    <t>Kultura fizyczna</t>
  </si>
  <si>
    <t>Obiekty sportowe</t>
  </si>
  <si>
    <t>Biegniemy nad Wartę! - 4 kilometrowa ścieżka biegowa i nordic walking wokół wyspy Pociejewo (KBO)</t>
  </si>
  <si>
    <t>Instytucje kultury fizycznej</t>
  </si>
  <si>
    <t>Plac do ćwiczeń gimnastycznych i siłowych (Street Workout Park) (KBO)</t>
  </si>
  <si>
    <t>Sportowy Konin 2 - Elektroniczna tablica wyników na stadionie im. Mariana Paska w Starym Koninie przy ul. Dmowskiego (KBO)</t>
  </si>
  <si>
    <t>RAZEM POWIAT</t>
  </si>
  <si>
    <t>Drogi publiczne wojewódzkie</t>
  </si>
  <si>
    <t>Dotacja celowa do Samorządu Województwa Wielkopolskiego na wypłatę odszkodowań za grunty przejęte pod realizację zadania "Budowa drogi - łącznik od ul. Przemysłowej do ul. Kleczewskiej w Koninie"</t>
  </si>
  <si>
    <t>Drogi publiczne w miastach na prawach powiatu</t>
  </si>
  <si>
    <t>Przebudowa ulicy Dmowskiego w Koninie</t>
  </si>
  <si>
    <t>Przebudowa ulicy Kościuszki wraz z oświetleniem i odwodnieniem - etap II</t>
  </si>
  <si>
    <t>Nowy przebieg drogi krajowej nr 25 w Koninie - etap II</t>
  </si>
  <si>
    <t xml:space="preserve">Wykonanie dokumentacji projektowo-kosztorysowej na przebudowę ul. Leśnej </t>
  </si>
  <si>
    <t xml:space="preserve">Opracowanie dokumentacji projektowej na budowę chodnika na ul. Jana Pawła II od ul. Laskówieckiej do mostu na kanale Warta Gopło </t>
  </si>
  <si>
    <t>Zakup i montaż monitoringu do ochrony obiektów</t>
  </si>
  <si>
    <t>Zakup i montaż parkomatów oraz telefonicznych urządzeń przenośnych na ul. Zakładowej w Koninie</t>
  </si>
  <si>
    <t>Dokumentacja projektowo - kosztorysowa na budowę ul. Przemysłowej od skrzyżowania z ul. Jana Matejki do skrzyżowania z planowaną drogą DK 25 w Malińcu wraz ze ścieżką rowerową (KBO)</t>
  </si>
  <si>
    <t>Zakup sprzętu do realizacji zadań ZDM</t>
  </si>
  <si>
    <t>Działalność usługowa</t>
  </si>
  <si>
    <t>Zadania z zakresu geodezji i kartografii</t>
  </si>
  <si>
    <t xml:space="preserve">Zakup sprzętu komputerowego </t>
  </si>
  <si>
    <t>Komendy powiatowe Policji</t>
  </si>
  <si>
    <t>Adaptacja pomieszczeń dla osób zatrzymanych w Komendzie Miejskiej Policji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</si>
  <si>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</si>
  <si>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</si>
  <si>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Szkoły zawodowe</t>
  </si>
  <si>
    <t>"Szkoła bez barier" -  podjazd dla osób niepełnosprawnych przy Zespole Szkół im. M. Kopernika w Koninie (KBO)</t>
  </si>
  <si>
    <t>Zakup obieraczki do ziemniaków dla Przedszkola nr 1 w Koninie</t>
  </si>
  <si>
    <t>pkt 1)  kwotę rezerwy ogólnej</t>
  </si>
  <si>
    <t xml:space="preserve">         w tym:</t>
  </si>
  <si>
    <t>a) kwotę części gminnej</t>
  </si>
  <si>
    <t xml:space="preserve">         W uchwale Nr 247 Rady Miasta Konina z dnia 16 grudnia 2015 r. r. w sprawie uchwalenia budżetu</t>
  </si>
  <si>
    <t>(Dz. U. z 2015 r. poz. 1515 ze zm.), art. 211 ustawy z dnia 27 sierpnia 2009 r. o finansach  publicznych</t>
  </si>
  <si>
    <t>Opracowanie dokumentacji projektowo-kosztorysowej na budowę ul. Grójeckiej w Koninie</t>
  </si>
  <si>
    <t>Budowa warsztatów - ośrodka egzaminacyjnego szkolenia zawodowego pn. Ośrodek Praktycznego Szkolenia Zawodowego "Budowlani"</t>
  </si>
  <si>
    <t>Załącznik nr 1</t>
  </si>
  <si>
    <t>3. W Załączniku Nr 1 do uchwały budżetowej dokonuje się następujących zmian:</t>
  </si>
  <si>
    <t>4. W § 1 ust. 3</t>
  </si>
  <si>
    <t>6. W Załączniku Nr 2 do uchwały budżetowej dokonuje się następujących zmian:</t>
  </si>
  <si>
    <t>7. W § 1  w ust. 5</t>
  </si>
  <si>
    <t>Opracowanie dokumentacji projektowo-kosztorysowej na budowę oświetlenia ul. Ślesińskiej w Koninie</t>
  </si>
  <si>
    <t>Zmiana systemu ogrzewania c.o. i c.w.u. przy wykorzystaniu nowoczesnych rozwiązań i odnawialnych źródeł energii</t>
  </si>
  <si>
    <t>Zmniejsza się plan wydatków o kwotę</t>
  </si>
  <si>
    <t>Wniesienie wkładu pieniężnego do PWIK Sp. z o.o. na budowę sieci wodociągowej w ulicy Ignacego Domeyki - os. Laskówiec w Koninie</t>
  </si>
  <si>
    <t>Wniesienie wkładu pieniężnego do PWIK Sp. z o.o. na budowę kanalizacji sanitarnej i wodociągu w rejonie ul. Gajowej w Koninie - I etap</t>
  </si>
  <si>
    <t>Wniesienie wkładu pieniężnego do PWIK Sp. z o.o. na opracowanie dokumentacji projektowej na budowę kanalizacji sanitarnej w ulicy Osada w Koninie</t>
  </si>
  <si>
    <t>Wniesienie wkładu pieniężnego do PWiK Sp. z o.o. na budowę sieci wodociągowej i kanalizacji sanitarnej w ul. Brzozowej os. Wilków w Koninie</t>
  </si>
  <si>
    <t>Wniesienie wkładu pieniężnego do PWiK Sp. z o.o.  na budowę kanalizacji sanitarnej w ul. Topolowej w Koninie</t>
  </si>
  <si>
    <t xml:space="preserve">Wniesienie wkładu pieniężnego do PWiK Sp. z o.o.  na budowę sieci wodociągowej w ulicy Przydziałki w Koninie  </t>
  </si>
  <si>
    <t>Wniesienie wkładu pieniężnego do PWiK Sp. z o.o. na budowę sieci wodociągowej w ul. Krańcowej - os. Łężyn w Koninie</t>
  </si>
  <si>
    <t>Wniesienie wkładu pieniężnego do PWiK Sp. z o.o. na budowę sieci wodociągowej i kanalizacji sanitarnej  w ulicy Józefa Piłsudskiego w Koninie</t>
  </si>
  <si>
    <t>80110</t>
  </si>
  <si>
    <t>4430</t>
  </si>
  <si>
    <t>80148</t>
  </si>
  <si>
    <t>80150</t>
  </si>
  <si>
    <t>854</t>
  </si>
  <si>
    <t>85401</t>
  </si>
  <si>
    <t xml:space="preserve">do Uchwały nr  </t>
  </si>
  <si>
    <t>z dnia 24 lutego 2016 roku</t>
  </si>
  <si>
    <t xml:space="preserve">                                     z dnia  24 lutego  2016 roku</t>
  </si>
  <si>
    <t xml:space="preserve">miasta Konina na 2016 rok zmienionej  zarządzeniem i uchwałą w sprawie zmian w budżecie miasta Konina </t>
  </si>
  <si>
    <t xml:space="preserve">na 2016 rok:  Nr  4 /2016 Prezydenta Miasta Konina z dnia 14 stycznia 2016 r.; Nr 252 Rady Miasta Konina </t>
  </si>
  <si>
    <t>85403</t>
  </si>
  <si>
    <t>900</t>
  </si>
  <si>
    <t>90015</t>
  </si>
  <si>
    <t>4260</t>
  </si>
  <si>
    <t>700</t>
  </si>
  <si>
    <t>70095</t>
  </si>
  <si>
    <t>6010</t>
  </si>
  <si>
    <t>750</t>
  </si>
  <si>
    <t>75023</t>
  </si>
  <si>
    <t>6060</t>
  </si>
  <si>
    <t>90095</t>
  </si>
  <si>
    <t>4300</t>
  </si>
  <si>
    <t>600</t>
  </si>
  <si>
    <t>60016</t>
  </si>
  <si>
    <t>921</t>
  </si>
  <si>
    <t>92109</t>
  </si>
  <si>
    <t>2820</t>
  </si>
  <si>
    <t>6220</t>
  </si>
  <si>
    <t>dz.900  rozdz.90004 § 6050   zwiększa się o kwotę</t>
  </si>
  <si>
    <t>dz. 900  rozdz.90004 § 6050   zmniejsza się o kwotę</t>
  </si>
  <si>
    <t xml:space="preserve">Zagospodarowanie terenów zielonych przy  ul. Okólnej w Koninie </t>
  </si>
  <si>
    <t>dz. 600  rozdz.60016 § 6050   zmniejsza się o kwotę</t>
  </si>
  <si>
    <t xml:space="preserve">Zagospodarowanie terenów zielonych ul. Okólna oraz kościele farnym </t>
  </si>
  <si>
    <t>w Koninie</t>
  </si>
  <si>
    <t>Przebudowa parkingu przy ul. Sosnowej  wraz z kanalizacją deszczową w Koninie</t>
  </si>
  <si>
    <t xml:space="preserve"> deszczową w Koninie</t>
  </si>
  <si>
    <t>Przebudowa parkingu przy ul. Sosnowej  wraz z kanalizacją</t>
  </si>
  <si>
    <t xml:space="preserve">Budowa parkingu przy ul. Sosnowej  wraz z kanalizacją </t>
  </si>
  <si>
    <t>deszczową w Koninie</t>
  </si>
  <si>
    <t>dz. 750  rozdz.75023 § 6060   zwiększa się o kwotę</t>
  </si>
  <si>
    <t xml:space="preserve">Dokumentacja projektowo - kosztorysowa na budowę ul. Przemysłowej </t>
  </si>
  <si>
    <t xml:space="preserve">od skrzyżowania z ul. Jana Matejki do skrzyżowania z planowaną drogą </t>
  </si>
  <si>
    <t xml:space="preserve"> DK 25 w Malińcu wraz ze ścieżką rowerową (KBO)</t>
  </si>
  <si>
    <t>dz. 700  rozdz.70095 § 6010   zwiększa się o kwotę</t>
  </si>
  <si>
    <t>Wniesienie wkładu pieniężnego do Miejskiego Towarzystwa</t>
  </si>
  <si>
    <t>Budownictwa Społecznego Sp. z o.o. w Koninie  na budowę budynku</t>
  </si>
  <si>
    <t>mieszkalnego wielorodzinnego wraz z lokalami handlowo-usługowymi,</t>
  </si>
  <si>
    <t>infrastrukturą techniczną  i parkingiem przy ul. Wodnej 37 w Koninie</t>
  </si>
  <si>
    <t>dz. 758 rozdz.75818  § 6800   zmniejsza się o kwotę</t>
  </si>
  <si>
    <t>758</t>
  </si>
  <si>
    <t>75818</t>
  </si>
  <si>
    <t>6800</t>
  </si>
  <si>
    <t>z dnia 27 stycznia 2016 r.;  Nr 13 /2016 Prezydenta Miasta Konina z dnia 1 lutego 2016 r.;</t>
  </si>
  <si>
    <t xml:space="preserve">Nr 17 /2016 Prezydenta Miasta Konina z dnia 8 lutego 2016 r.; Nr 18 /2016 Prezydenta Miasta Konina </t>
  </si>
  <si>
    <r>
      <t xml:space="preserve">z dnia 12 lutego 2016 r.; </t>
    </r>
    <r>
      <rPr>
        <b/>
        <i/>
        <sz val="12"/>
        <rFont val="Times New Roman"/>
        <family val="1"/>
        <charset val="238"/>
      </rPr>
      <t>- wprowadza się następujące zmiany:</t>
    </r>
  </si>
  <si>
    <t>4810</t>
  </si>
  <si>
    <t>85415</t>
  </si>
  <si>
    <t>3240</t>
  </si>
  <si>
    <t>3260</t>
  </si>
  <si>
    <t>852</t>
  </si>
  <si>
    <t>85214</t>
  </si>
  <si>
    <t>3110</t>
  </si>
  <si>
    <t>Wniesienie wkładu pieniężnego do Miejskiego Towarzystwa Budownictwa Społecznego Sp. z o.o. w Koninie  na budowę budynku mieszkalnego wielorodzinnego wraz z lokalami handlowo-usługowymi, infrastrukturą techniczną  i parkingiem przy ul. Wodnej 37 w Koninie</t>
  </si>
  <si>
    <t>Zagospodarowanie terenów zielonych przy  ul. Okólnej w Koninie</t>
  </si>
  <si>
    <t>dz. 921  rozdz.92109 § 6220   zmniejsza się o kwotę</t>
  </si>
  <si>
    <t>b) kwotę części gminnej</t>
  </si>
  <si>
    <t>4270</t>
  </si>
  <si>
    <t xml:space="preserve">DRUK nr  306 </t>
  </si>
  <si>
    <t>8. W § 4 do uchwały budżetowej dokonuje się następujących zmian:</t>
  </si>
  <si>
    <t>Zakup samochodu osobowego (służbowego) dla potrzeb Urzędu Miejskiego</t>
  </si>
  <si>
    <t>Zakup samochodu osobowego (służbowego) dla potrzeb Urzędu Miejskiego w Koninie</t>
  </si>
</sst>
</file>

<file path=xl/styles.xml><?xml version="1.0" encoding="utf-8"?>
<styleSheet xmlns="http://schemas.openxmlformats.org/spreadsheetml/2006/main">
  <numFmts count="1">
    <numFmt numFmtId="6" formatCode="#,##0\ &quot;zł&quot;;[Red]\-#,##0\ &quot;zł&quot;"/>
  </numFmts>
  <fonts count="5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6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color indexed="4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name val="Times New Roman CE"/>
      <family val="1"/>
      <charset val="238"/>
    </font>
    <font>
      <b/>
      <sz val="12"/>
      <color indexed="48"/>
      <name val="Times New Roman"/>
      <family val="1"/>
      <charset val="238"/>
    </font>
    <font>
      <sz val="10"/>
      <color indexed="4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2"/>
      <color indexed="17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color indexed="4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1"/>
      <color indexed="57"/>
      <name val="Times New Roman"/>
      <family val="1"/>
      <charset val="238"/>
    </font>
    <font>
      <b/>
      <sz val="11"/>
      <color indexed="17"/>
      <name val="Times New Roman"/>
      <family val="1"/>
      <charset val="238"/>
    </font>
    <font>
      <b/>
      <sz val="16"/>
      <color indexed="48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4"/>
      <color indexed="48"/>
      <name val="Times New Roman"/>
      <family val="1"/>
      <charset val="238"/>
    </font>
    <font>
      <sz val="13"/>
      <name val="Times New Roman"/>
      <family val="1"/>
      <charset val="238"/>
    </font>
    <font>
      <b/>
      <sz val="14"/>
      <color indexed="57"/>
      <name val="Times New Roman"/>
      <family val="1"/>
      <charset val="238"/>
    </font>
    <font>
      <b/>
      <sz val="11"/>
      <color indexed="48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0"/>
      <color indexed="12"/>
      <name val="Arial"/>
      <family val="2"/>
      <charset val="238"/>
    </font>
    <font>
      <b/>
      <sz val="9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sz val="9"/>
      <name val="Arial CE"/>
      <charset val="238"/>
    </font>
    <font>
      <b/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Times New Roman"/>
      <family val="1"/>
      <charset val="238"/>
    </font>
    <font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5">
    <xf numFmtId="0" fontId="0" fillId="0" borderId="0" xfId="0"/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4" fontId="6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7" fillId="0" borderId="0" xfId="1" applyNumberFormat="1" applyFont="1" applyFill="1" applyAlignment="1">
      <alignment horizontal="right" vertical="center"/>
    </xf>
    <xf numFmtId="4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49" fontId="3" fillId="0" borderId="5" xfId="2" applyNumberFormat="1" applyFont="1" applyFill="1" applyBorder="1" applyAlignment="1">
      <alignment horizontal="center" vertical="center"/>
    </xf>
    <xf numFmtId="0" fontId="24" fillId="0" borderId="6" xfId="2" applyFont="1" applyFill="1" applyBorder="1" applyAlignment="1">
      <alignment vertical="center" wrapText="1"/>
    </xf>
    <xf numFmtId="49" fontId="19" fillId="0" borderId="2" xfId="2" applyNumberFormat="1" applyFont="1" applyFill="1" applyBorder="1" applyAlignment="1">
      <alignment horizontal="center" vertical="center"/>
    </xf>
    <xf numFmtId="49" fontId="19" fillId="0" borderId="6" xfId="2" applyNumberFormat="1" applyFont="1" applyFill="1" applyBorder="1" applyAlignment="1">
      <alignment horizontal="center" vertical="center"/>
    </xf>
    <xf numFmtId="49" fontId="19" fillId="0" borderId="7" xfId="2" applyNumberFormat="1" applyFont="1" applyFill="1" applyBorder="1" applyAlignment="1">
      <alignment horizontal="center" vertical="center"/>
    </xf>
    <xf numFmtId="4" fontId="19" fillId="0" borderId="5" xfId="2" applyNumberFormat="1" applyFont="1" applyFill="1" applyBorder="1" applyAlignment="1">
      <alignment horizontal="right" vertical="center" wrapText="1"/>
    </xf>
    <xf numFmtId="4" fontId="19" fillId="0" borderId="7" xfId="2" applyNumberFormat="1" applyFont="1" applyFill="1" applyBorder="1" applyAlignment="1">
      <alignment horizontal="right" vertical="center" wrapText="1"/>
    </xf>
    <xf numFmtId="49" fontId="19" fillId="0" borderId="8" xfId="2" applyNumberFormat="1" applyFont="1" applyFill="1" applyBorder="1" applyAlignment="1">
      <alignment horizontal="center" vertical="center"/>
    </xf>
    <xf numFmtId="49" fontId="19" fillId="0" borderId="1" xfId="2" applyNumberFormat="1" applyFont="1" applyFill="1" applyBorder="1" applyAlignment="1">
      <alignment horizontal="center" vertical="center"/>
    </xf>
    <xf numFmtId="49" fontId="19" fillId="0" borderId="3" xfId="2" applyNumberFormat="1" applyFont="1" applyFill="1" applyBorder="1" applyAlignment="1">
      <alignment horizontal="center" vertical="center"/>
    </xf>
    <xf numFmtId="49" fontId="6" fillId="0" borderId="8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/>
    </xf>
    <xf numFmtId="49" fontId="19" fillId="0" borderId="5" xfId="2" applyNumberFormat="1" applyFont="1" applyFill="1" applyBorder="1" applyAlignment="1">
      <alignment horizontal="center" vertical="center"/>
    </xf>
    <xf numFmtId="49" fontId="19" fillId="0" borderId="10" xfId="2" applyNumberFormat="1" applyFont="1" applyFill="1" applyBorder="1" applyAlignment="1">
      <alignment horizontal="left" vertical="center"/>
    </xf>
    <xf numFmtId="49" fontId="19" fillId="0" borderId="11" xfId="2" applyNumberFormat="1" applyFont="1" applyFill="1" applyBorder="1" applyAlignment="1">
      <alignment horizontal="center" vertical="center"/>
    </xf>
    <xf numFmtId="4" fontId="19" fillId="0" borderId="7" xfId="2" applyNumberFormat="1" applyFont="1" applyFill="1" applyBorder="1" applyAlignment="1">
      <alignment horizontal="right" vertical="center"/>
    </xf>
    <xf numFmtId="4" fontId="19" fillId="0" borderId="0" xfId="2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49" fontId="19" fillId="0" borderId="0" xfId="2" applyNumberFormat="1" applyFont="1" applyFill="1" applyBorder="1" applyAlignment="1">
      <alignment horizontal="left" vertical="center"/>
    </xf>
    <xf numFmtId="49" fontId="19" fillId="0" borderId="0" xfId="2" applyNumberFormat="1" applyFont="1" applyFill="1" applyBorder="1" applyAlignment="1">
      <alignment horizontal="center" vertical="center"/>
    </xf>
    <xf numFmtId="49" fontId="19" fillId="0" borderId="12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10" xfId="2" applyNumberFormat="1" applyFont="1" applyFill="1" applyBorder="1" applyAlignment="1">
      <alignment horizontal="center" vertical="center"/>
    </xf>
    <xf numFmtId="49" fontId="6" fillId="0" borderId="5" xfId="2" applyNumberFormat="1" applyFont="1" applyFill="1" applyBorder="1" applyAlignment="1">
      <alignment horizontal="center" vertical="center"/>
    </xf>
    <xf numFmtId="49" fontId="19" fillId="0" borderId="4" xfId="2" applyNumberFormat="1" applyFont="1" applyFill="1" applyBorder="1" applyAlignment="1">
      <alignment horizontal="center" vertical="center"/>
    </xf>
    <xf numFmtId="49" fontId="6" fillId="0" borderId="13" xfId="2" applyNumberFormat="1" applyFont="1" applyFill="1" applyBorder="1" applyAlignment="1">
      <alignment horizontal="center" vertical="center"/>
    </xf>
    <xf numFmtId="49" fontId="19" fillId="0" borderId="2" xfId="2" applyNumberFormat="1" applyFont="1" applyFill="1" applyBorder="1" applyAlignment="1">
      <alignment vertical="center"/>
    </xf>
    <xf numFmtId="49" fontId="6" fillId="0" borderId="14" xfId="2" applyNumberFormat="1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 vertical="center"/>
    </xf>
    <xf numFmtId="4" fontId="19" fillId="0" borderId="3" xfId="2" applyNumberFormat="1" applyFont="1" applyFill="1" applyBorder="1" applyAlignment="1">
      <alignment vertical="center"/>
    </xf>
    <xf numFmtId="4" fontId="27" fillId="0" borderId="0" xfId="2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9" fontId="19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center" vertical="center"/>
    </xf>
    <xf numFmtId="4" fontId="19" fillId="0" borderId="0" xfId="2" applyNumberFormat="1" applyFont="1" applyFill="1" applyBorder="1" applyAlignment="1">
      <alignment vertical="center"/>
    </xf>
    <xf numFmtId="49" fontId="3" fillId="0" borderId="9" xfId="2" applyNumberFormat="1" applyFont="1" applyFill="1" applyBorder="1" applyAlignment="1">
      <alignment horizontal="center" vertical="center"/>
    </xf>
    <xf numFmtId="49" fontId="3" fillId="0" borderId="4" xfId="2" applyNumberFormat="1" applyFont="1" applyFill="1" applyBorder="1" applyAlignment="1">
      <alignment horizontal="center" vertical="center"/>
    </xf>
    <xf numFmtId="49" fontId="3" fillId="0" borderId="13" xfId="2" applyNumberFormat="1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vertical="center" wrapText="1"/>
    </xf>
    <xf numFmtId="0" fontId="19" fillId="0" borderId="8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4" fontId="19" fillId="0" borderId="3" xfId="2" applyNumberFormat="1" applyFont="1" applyFill="1" applyBorder="1" applyAlignment="1">
      <alignment horizontal="right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4" fontId="6" fillId="0" borderId="3" xfId="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4" fontId="6" fillId="0" borderId="0" xfId="2" applyNumberFormat="1" applyFont="1" applyFill="1" applyBorder="1" applyAlignment="1">
      <alignment vertical="center"/>
    </xf>
    <xf numFmtId="4" fontId="6" fillId="0" borderId="0" xfId="2" applyNumberFormat="1" applyFont="1" applyFill="1" applyAlignment="1">
      <alignment vertical="center"/>
    </xf>
    <xf numFmtId="4" fontId="5" fillId="0" borderId="0" xfId="2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" fontId="19" fillId="0" borderId="0" xfId="2" applyNumberFormat="1" applyFont="1" applyFill="1" applyAlignment="1">
      <alignment vertical="center"/>
    </xf>
    <xf numFmtId="49" fontId="6" fillId="0" borderId="0" xfId="2" applyNumberFormat="1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/>
    <xf numFmtId="0" fontId="42" fillId="0" borderId="0" xfId="0" applyFont="1" applyFill="1" applyAlignment="1">
      <alignment vertical="center"/>
    </xf>
    <xf numFmtId="0" fontId="42" fillId="0" borderId="0" xfId="0" applyFont="1" applyFill="1"/>
    <xf numFmtId="4" fontId="44" fillId="0" borderId="0" xfId="0" applyNumberFormat="1" applyFont="1" applyFill="1"/>
    <xf numFmtId="0" fontId="4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wrapText="1"/>
    </xf>
    <xf numFmtId="4" fontId="42" fillId="0" borderId="0" xfId="0" applyNumberFormat="1" applyFont="1" applyFill="1" applyAlignment="1">
      <alignment wrapText="1"/>
    </xf>
    <xf numFmtId="0" fontId="46" fillId="0" borderId="0" xfId="0" applyFont="1" applyFill="1" applyAlignment="1">
      <alignment horizontal="left"/>
    </xf>
    <xf numFmtId="1" fontId="43" fillId="0" borderId="0" xfId="0" applyNumberFormat="1" applyFont="1" applyFill="1" applyAlignment="1">
      <alignment horizontal="center"/>
    </xf>
    <xf numFmtId="1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left" wrapText="1"/>
    </xf>
    <xf numFmtId="0" fontId="42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42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right"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43" fillId="0" borderId="6" xfId="0" applyNumberFormat="1" applyFont="1" applyFill="1" applyBorder="1" applyAlignment="1">
      <alignment vertical="center" wrapText="1"/>
    </xf>
    <xf numFmtId="0" fontId="47" fillId="0" borderId="0" xfId="0" applyFont="1" applyFill="1"/>
    <xf numFmtId="0" fontId="27" fillId="0" borderId="1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4" fontId="48" fillId="0" borderId="5" xfId="0" applyNumberFormat="1" applyFont="1" applyFill="1" applyBorder="1" applyAlignment="1">
      <alignment vertical="center"/>
    </xf>
    <xf numFmtId="4" fontId="47" fillId="0" borderId="0" xfId="0" applyNumberFormat="1" applyFont="1" applyFill="1"/>
    <xf numFmtId="0" fontId="42" fillId="0" borderId="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vertical="center"/>
    </xf>
    <xf numFmtId="4" fontId="48" fillId="0" borderId="2" xfId="0" applyNumberFormat="1" applyFont="1" applyFill="1" applyBorder="1" applyAlignment="1">
      <alignment vertical="center"/>
    </xf>
    <xf numFmtId="4" fontId="48" fillId="0" borderId="6" xfId="0" applyNumberFormat="1" applyFont="1" applyFill="1" applyBorder="1" applyAlignment="1">
      <alignment vertical="center"/>
    </xf>
    <xf numFmtId="4" fontId="49" fillId="0" borderId="0" xfId="0" applyNumberFormat="1" applyFont="1" applyFill="1"/>
    <xf numFmtId="0" fontId="50" fillId="0" borderId="13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vertical="center" wrapText="1"/>
    </xf>
    <xf numFmtId="4" fontId="45" fillId="0" borderId="2" xfId="0" applyNumberFormat="1" applyFont="1" applyFill="1" applyBorder="1" applyAlignment="1">
      <alignment vertical="center" wrapText="1"/>
    </xf>
    <xf numFmtId="4" fontId="45" fillId="0" borderId="6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vertical="center" wrapText="1"/>
    </xf>
    <xf numFmtId="4" fontId="42" fillId="0" borderId="2" xfId="0" applyNumberFormat="1" applyFont="1" applyFill="1" applyBorder="1" applyAlignment="1">
      <alignment vertical="center"/>
    </xf>
    <xf numFmtId="4" fontId="42" fillId="0" borderId="6" xfId="0" applyNumberFormat="1" applyFont="1" applyFill="1" applyBorder="1" applyAlignment="1">
      <alignment vertical="center"/>
    </xf>
    <xf numFmtId="0" fontId="51" fillId="0" borderId="0" xfId="0" applyFont="1" applyFill="1"/>
    <xf numFmtId="0" fontId="42" fillId="0" borderId="2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vertical="center" wrapText="1"/>
    </xf>
    <xf numFmtId="0" fontId="48" fillId="0" borderId="5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vertical="center" wrapText="1"/>
    </xf>
    <xf numFmtId="4" fontId="48" fillId="0" borderId="2" xfId="0" applyNumberFormat="1" applyFont="1" applyFill="1" applyBorder="1" applyAlignment="1">
      <alignment vertical="center" wrapText="1"/>
    </xf>
    <xf numFmtId="4" fontId="48" fillId="0" borderId="6" xfId="0" applyNumberFormat="1" applyFont="1" applyFill="1" applyBorder="1" applyAlignment="1">
      <alignment vertical="center" wrapText="1"/>
    </xf>
    <xf numFmtId="0" fontId="50" fillId="0" borderId="1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42" fillId="0" borderId="6" xfId="0" applyNumberFormat="1" applyFont="1" applyFill="1" applyBorder="1" applyAlignment="1">
      <alignment vertical="center" wrapText="1"/>
    </xf>
    <xf numFmtId="0" fontId="48" fillId="0" borderId="6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vertical="center" wrapText="1"/>
    </xf>
    <xf numFmtId="0" fontId="50" fillId="0" borderId="8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42" fillId="0" borderId="6" xfId="2" applyFont="1" applyFill="1" applyBorder="1" applyAlignment="1">
      <alignment vertical="center" wrapText="1"/>
    </xf>
    <xf numFmtId="4" fontId="42" fillId="0" borderId="3" xfId="0" applyNumberFormat="1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52" fillId="0" borderId="4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" fontId="45" fillId="0" borderId="5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53" fillId="0" borderId="0" xfId="0" applyFont="1" applyFill="1"/>
    <xf numFmtId="0" fontId="42" fillId="0" borderId="8" xfId="0" applyFont="1" applyFill="1" applyBorder="1" applyAlignment="1">
      <alignment horizontal="center" vertical="center"/>
    </xf>
    <xf numFmtId="4" fontId="42" fillId="0" borderId="2" xfId="0" applyNumberFormat="1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4" fontId="42" fillId="0" borderId="2" xfId="2" applyNumberFormat="1" applyFont="1" applyFill="1" applyBorder="1" applyAlignment="1">
      <alignment vertical="center"/>
    </xf>
    <xf numFmtId="4" fontId="42" fillId="0" borderId="6" xfId="2" applyNumberFormat="1" applyFont="1" applyFill="1" applyBorder="1" applyAlignment="1">
      <alignment vertical="center"/>
    </xf>
    <xf numFmtId="0" fontId="42" fillId="0" borderId="2" xfId="2" applyFont="1" applyFill="1" applyBorder="1" applyAlignment="1">
      <alignment vertical="center" wrapText="1"/>
    </xf>
    <xf numFmtId="0" fontId="45" fillId="0" borderId="6" xfId="0" applyFont="1" applyFill="1" applyBorder="1" applyAlignment="1">
      <alignment vertical="center" wrapText="1"/>
    </xf>
    <xf numFmtId="4" fontId="45" fillId="0" borderId="2" xfId="2" applyNumberFormat="1" applyFont="1" applyFill="1" applyBorder="1" applyAlignment="1">
      <alignment vertical="center"/>
    </xf>
    <xf numFmtId="4" fontId="45" fillId="0" borderId="6" xfId="2" applyNumberFormat="1" applyFont="1" applyFill="1" applyBorder="1" applyAlignment="1">
      <alignment vertical="center"/>
    </xf>
    <xf numFmtId="0" fontId="54" fillId="0" borderId="0" xfId="0" applyFont="1" applyFill="1"/>
    <xf numFmtId="0" fontId="42" fillId="0" borderId="1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vertical="center"/>
    </xf>
    <xf numFmtId="0" fontId="48" fillId="0" borderId="2" xfId="2" applyFont="1" applyFill="1" applyBorder="1" applyAlignment="1">
      <alignment vertical="center" wrapText="1"/>
    </xf>
    <xf numFmtId="4" fontId="48" fillId="0" borderId="2" xfId="2" applyNumberFormat="1" applyFont="1" applyFill="1" applyBorder="1" applyAlignment="1">
      <alignment vertical="center" wrapText="1"/>
    </xf>
    <xf numFmtId="4" fontId="48" fillId="0" borderId="6" xfId="2" applyNumberFormat="1" applyFont="1" applyFill="1" applyBorder="1" applyAlignment="1">
      <alignment vertical="center" wrapText="1"/>
    </xf>
    <xf numFmtId="0" fontId="55" fillId="0" borderId="0" xfId="0" applyFont="1" applyFill="1"/>
    <xf numFmtId="0" fontId="45" fillId="0" borderId="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6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2" xfId="2" applyFont="1" applyFill="1" applyBorder="1" applyAlignment="1">
      <alignment vertical="center" wrapText="1"/>
    </xf>
    <xf numFmtId="4" fontId="45" fillId="0" borderId="2" xfId="2" applyNumberFormat="1" applyFont="1" applyFill="1" applyBorder="1" applyAlignment="1">
      <alignment vertical="center" wrapText="1"/>
    </xf>
    <xf numFmtId="4" fontId="45" fillId="0" borderId="6" xfId="2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2" fillId="0" borderId="2" xfId="2" applyNumberFormat="1" applyFont="1" applyFill="1" applyBorder="1" applyAlignment="1">
      <alignment vertical="center" wrapText="1"/>
    </xf>
    <xf numFmtId="4" fontId="42" fillId="0" borderId="6" xfId="2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7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2" fontId="42" fillId="0" borderId="6" xfId="2" applyNumberFormat="1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48" fillId="0" borderId="6" xfId="2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4" fontId="56" fillId="0" borderId="6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2" fillId="0" borderId="1" xfId="0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" fontId="42" fillId="0" borderId="0" xfId="0" applyNumberFormat="1" applyFont="1" applyFill="1" applyAlignment="1">
      <alignment vertical="center"/>
    </xf>
    <xf numFmtId="0" fontId="57" fillId="0" borderId="0" xfId="0" applyFont="1" applyFill="1"/>
    <xf numFmtId="0" fontId="57" fillId="0" borderId="0" xfId="0" applyFont="1" applyFill="1" applyAlignment="1">
      <alignment horizontal="center" vertical="center"/>
    </xf>
    <xf numFmtId="4" fontId="6" fillId="2" borderId="0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horizontal="center" vertical="center"/>
    </xf>
    <xf numFmtId="1" fontId="10" fillId="2" borderId="0" xfId="2" applyNumberFormat="1" applyFont="1" applyFill="1" applyBorder="1" applyAlignment="1">
      <alignment horizontal="center" vertical="center"/>
    </xf>
    <xf numFmtId="4" fontId="26" fillId="2" borderId="0" xfId="2" applyNumberFormat="1" applyFont="1" applyFill="1" applyBorder="1" applyAlignment="1">
      <alignment vertical="center"/>
    </xf>
    <xf numFmtId="49" fontId="2" fillId="0" borderId="0" xfId="1" applyNumberFormat="1" applyFont="1" applyFill="1" applyAlignment="1">
      <alignment vertical="center"/>
    </xf>
    <xf numFmtId="49" fontId="3" fillId="0" borderId="0" xfId="1" applyNumberFormat="1" applyFont="1" applyFill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49" fontId="6" fillId="0" borderId="0" xfId="1" applyNumberFormat="1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11" fillId="2" borderId="0" xfId="2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11" fillId="2" borderId="0" xfId="3" applyFont="1" applyFill="1" applyAlignment="1">
      <alignment horizontal="left" vertical="center"/>
    </xf>
    <xf numFmtId="0" fontId="18" fillId="2" borderId="0" xfId="3" applyFont="1" applyFill="1" applyAlignment="1">
      <alignment horizontal="left" vertical="center"/>
    </xf>
    <xf numFmtId="0" fontId="6" fillId="2" borderId="0" xfId="1" applyFont="1" applyFill="1" applyAlignment="1">
      <alignment vertical="center"/>
    </xf>
    <xf numFmtId="49" fontId="6" fillId="2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6" fillId="0" borderId="0" xfId="2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8" fillId="0" borderId="0" xfId="4" applyNumberFormat="1" applyFont="1" applyFill="1" applyAlignment="1">
      <alignment vertical="center"/>
    </xf>
    <xf numFmtId="49" fontId="22" fillId="0" borderId="0" xfId="4" applyNumberFormat="1" applyFont="1" applyFill="1" applyAlignment="1">
      <alignment vertical="center"/>
    </xf>
    <xf numFmtId="49" fontId="22" fillId="0" borderId="0" xfId="4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9" fontId="6" fillId="0" borderId="0" xfId="4" applyNumberFormat="1" applyFont="1" applyFill="1" applyAlignment="1">
      <alignment vertical="center"/>
    </xf>
    <xf numFmtId="49" fontId="18" fillId="0" borderId="0" xfId="4" applyNumberFormat="1" applyFont="1" applyFill="1" applyAlignment="1">
      <alignment vertical="center"/>
    </xf>
    <xf numFmtId="49" fontId="18" fillId="0" borderId="0" xfId="4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1" applyFont="1" applyFill="1" applyAlignment="1">
      <alignment vertical="center"/>
    </xf>
    <xf numFmtId="49" fontId="3" fillId="0" borderId="0" xfId="4" applyNumberFormat="1" applyFont="1" applyFill="1" applyAlignment="1">
      <alignment vertical="center"/>
    </xf>
    <xf numFmtId="49" fontId="3" fillId="0" borderId="1" xfId="2" applyNumberFormat="1" applyFont="1" applyFill="1" applyBorder="1" applyAlignment="1">
      <alignment vertical="center"/>
    </xf>
    <xf numFmtId="49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49" fontId="3" fillId="0" borderId="4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5" xfId="2" applyFont="1" applyFill="1" applyBorder="1" applyAlignment="1">
      <alignment horizontal="center" vertical="center"/>
    </xf>
    <xf numFmtId="4" fontId="19" fillId="0" borderId="5" xfId="2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4" fontId="6" fillId="0" borderId="5" xfId="2" applyNumberFormat="1" applyFont="1" applyFill="1" applyBorder="1" applyAlignment="1">
      <alignment horizontal="right" vertical="center"/>
    </xf>
    <xf numFmtId="4" fontId="6" fillId="0" borderId="7" xfId="2" applyNumberFormat="1" applyFont="1" applyFill="1" applyBorder="1" applyAlignment="1">
      <alignment horizontal="right" vertical="center"/>
    </xf>
    <xf numFmtId="49" fontId="3" fillId="0" borderId="0" xfId="2" applyNumberFormat="1" applyFont="1" applyFill="1" applyAlignment="1">
      <alignment vertical="center"/>
    </xf>
    <xf numFmtId="49" fontId="3" fillId="0" borderId="0" xfId="2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" fontId="2" fillId="0" borderId="0" xfId="2" applyNumberFormat="1" applyFont="1" applyFill="1" applyAlignment="1">
      <alignment vertical="center"/>
    </xf>
    <xf numFmtId="49" fontId="19" fillId="0" borderId="0" xfId="2" applyNumberFormat="1" applyFont="1" applyFill="1" applyAlignment="1">
      <alignment vertical="center"/>
    </xf>
    <xf numFmtId="49" fontId="29" fillId="0" borderId="0" xfId="2" applyNumberFormat="1" applyFont="1" applyFill="1" applyAlignment="1">
      <alignment horizontal="center" vertical="center"/>
    </xf>
    <xf numFmtId="49" fontId="18" fillId="0" borderId="0" xfId="2" applyNumberFormat="1" applyFont="1" applyFill="1" applyAlignment="1">
      <alignment vertical="center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1" applyNumberFormat="1" applyFont="1" applyFill="1" applyAlignment="1">
      <alignment vertical="center"/>
    </xf>
    <xf numFmtId="49" fontId="18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49" fontId="22" fillId="0" borderId="0" xfId="1" applyNumberFormat="1" applyFont="1" applyFill="1" applyAlignment="1">
      <alignment vertical="center"/>
    </xf>
    <xf numFmtId="49" fontId="35" fillId="0" borderId="0" xfId="2" applyNumberFormat="1" applyFont="1" applyFill="1" applyAlignment="1">
      <alignment vertical="center"/>
    </xf>
    <xf numFmtId="49" fontId="37" fillId="0" borderId="0" xfId="2" applyNumberFormat="1" applyFont="1" applyFill="1" applyAlignment="1">
      <alignment vertical="center"/>
    </xf>
    <xf numFmtId="49" fontId="37" fillId="0" borderId="0" xfId="2" applyNumberFormat="1" applyFont="1" applyFill="1" applyAlignment="1">
      <alignment horizontal="center" vertical="center"/>
    </xf>
    <xf numFmtId="0" fontId="37" fillId="0" borderId="0" xfId="2" applyFont="1" applyFill="1" applyAlignment="1">
      <alignment vertical="center"/>
    </xf>
    <xf numFmtId="4" fontId="19" fillId="0" borderId="6" xfId="2" applyNumberFormat="1" applyFont="1" applyFill="1" applyBorder="1" applyAlignment="1">
      <alignment horizontal="right" vertical="center"/>
    </xf>
    <xf numFmtId="4" fontId="6" fillId="0" borderId="6" xfId="2" applyNumberFormat="1" applyFont="1" applyFill="1" applyBorder="1" applyAlignment="1">
      <alignment horizontal="right" vertical="center"/>
    </xf>
    <xf numFmtId="49" fontId="3" fillId="0" borderId="8" xfId="2" applyNumberFormat="1" applyFont="1" applyFill="1" applyBorder="1" applyAlignment="1">
      <alignment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vertical="center"/>
    </xf>
    <xf numFmtId="0" fontId="3" fillId="0" borderId="4" xfId="2" applyFont="1" applyFill="1" applyBorder="1" applyAlignment="1">
      <alignment horizontal="center" vertical="center"/>
    </xf>
    <xf numFmtId="4" fontId="3" fillId="0" borderId="0" xfId="2" applyNumberFormat="1" applyFont="1" applyFill="1" applyAlignment="1">
      <alignment vertical="center"/>
    </xf>
    <xf numFmtId="49" fontId="6" fillId="0" borderId="0" xfId="5" applyNumberFormat="1" applyFont="1" applyFill="1" applyAlignment="1">
      <alignment vertical="center"/>
    </xf>
    <xf numFmtId="49" fontId="40" fillId="0" borderId="0" xfId="5" applyNumberFormat="1" applyFont="1" applyFill="1" applyAlignment="1">
      <alignment vertical="center"/>
    </xf>
    <xf numFmtId="49" fontId="18" fillId="0" borderId="0" xfId="5" applyNumberFormat="1" applyFont="1" applyFill="1" applyAlignment="1">
      <alignment horizontal="center" vertical="center"/>
    </xf>
    <xf numFmtId="4" fontId="18" fillId="0" borderId="0" xfId="5" applyNumberFormat="1" applyFont="1" applyFill="1" applyAlignment="1">
      <alignment horizontal="right" vertical="center"/>
    </xf>
    <xf numFmtId="49" fontId="41" fillId="0" borderId="0" xfId="2" applyNumberFormat="1" applyFont="1" applyFill="1" applyAlignment="1">
      <alignment vertical="center"/>
    </xf>
    <xf numFmtId="49" fontId="18" fillId="0" borderId="0" xfId="5" applyNumberFormat="1" applyFont="1" applyFill="1" applyAlignment="1">
      <alignment vertical="center"/>
    </xf>
    <xf numFmtId="49" fontId="8" fillId="0" borderId="0" xfId="2" applyNumberFormat="1" applyFont="1" applyFill="1" applyAlignment="1">
      <alignment vertical="center"/>
    </xf>
    <xf numFmtId="49" fontId="5" fillId="0" borderId="0" xfId="5" applyNumberFormat="1" applyFont="1" applyFill="1" applyAlignment="1">
      <alignment horizontal="center" vertical="center"/>
    </xf>
    <xf numFmtId="49" fontId="18" fillId="0" borderId="0" xfId="5" applyNumberFormat="1" applyFont="1" applyFill="1" applyBorder="1" applyAlignment="1">
      <alignment horizontal="center" vertical="center"/>
    </xf>
    <xf numFmtId="49" fontId="37" fillId="0" borderId="0" xfId="5" applyNumberFormat="1" applyFont="1" applyFill="1" applyAlignment="1">
      <alignment vertical="center"/>
    </xf>
    <xf numFmtId="49" fontId="37" fillId="0" borderId="0" xfId="2" applyNumberFormat="1" applyFont="1" applyFill="1" applyAlignment="1">
      <alignment horizontal="left" vertical="center"/>
    </xf>
    <xf numFmtId="49" fontId="37" fillId="0" borderId="0" xfId="0" applyNumberFormat="1" applyFont="1" applyFill="1" applyAlignment="1">
      <alignment vertical="center"/>
    </xf>
    <xf numFmtId="49" fontId="35" fillId="0" borderId="0" xfId="2" applyNumberFormat="1" applyFont="1" applyFill="1" applyBorder="1" applyAlignment="1">
      <alignment horizontal="center" vertical="center"/>
    </xf>
    <xf numFmtId="4" fontId="35" fillId="0" borderId="0" xfId="2" applyNumberFormat="1" applyFont="1" applyFill="1" applyBorder="1" applyAlignment="1">
      <alignment horizontal="right" vertical="center"/>
    </xf>
    <xf numFmtId="49" fontId="40" fillId="0" borderId="0" xfId="2" applyNumberFormat="1" applyFont="1" applyFill="1" applyAlignment="1">
      <alignment vertical="center"/>
    </xf>
    <xf numFmtId="49" fontId="40" fillId="0" borderId="0" xfId="4" applyNumberFormat="1" applyFont="1" applyFill="1" applyAlignment="1">
      <alignment horizontal="center" vertical="center"/>
    </xf>
    <xf numFmtId="0" fontId="40" fillId="0" borderId="0" xfId="4" applyFont="1" applyFill="1" applyAlignment="1">
      <alignment vertical="center"/>
    </xf>
    <xf numFmtId="4" fontId="40" fillId="0" borderId="0" xfId="4" applyNumberFormat="1" applyFont="1" applyFill="1" applyAlignment="1">
      <alignment vertical="center"/>
    </xf>
    <xf numFmtId="6" fontId="40" fillId="0" borderId="0" xfId="4" applyNumberFormat="1" applyFont="1" applyFill="1" applyAlignment="1">
      <alignment horizontal="left" vertical="center"/>
    </xf>
    <xf numFmtId="4" fontId="40" fillId="0" borderId="0" xfId="2" applyNumberFormat="1" applyFont="1" applyFill="1" applyAlignment="1">
      <alignment vertical="center"/>
    </xf>
    <xf numFmtId="49" fontId="6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vertical="center"/>
    </xf>
    <xf numFmtId="4" fontId="6" fillId="0" borderId="0" xfId="4" applyNumberFormat="1" applyFont="1" applyFill="1" applyAlignment="1">
      <alignment vertical="center"/>
    </xf>
    <xf numFmtId="49" fontId="37" fillId="0" borderId="0" xfId="4" applyNumberFormat="1" applyFont="1" applyFill="1" applyAlignment="1">
      <alignment vertical="center"/>
    </xf>
    <xf numFmtId="49" fontId="37" fillId="0" borderId="0" xfId="4" applyNumberFormat="1" applyFont="1" applyFill="1" applyAlignment="1">
      <alignment horizontal="center" vertical="center"/>
    </xf>
    <xf numFmtId="0" fontId="37" fillId="0" borderId="0" xfId="4" applyFont="1" applyFill="1" applyAlignment="1">
      <alignment vertical="center"/>
    </xf>
    <xf numFmtId="4" fontId="37" fillId="0" borderId="0" xfId="4" applyNumberFormat="1" applyFont="1" applyFill="1" applyAlignment="1">
      <alignment vertical="center"/>
    </xf>
    <xf numFmtId="49" fontId="17" fillId="0" borderId="0" xfId="2" applyNumberFormat="1" applyFont="1" applyFill="1" applyBorder="1" applyAlignment="1">
      <alignment horizontal="center" vertical="center"/>
    </xf>
    <xf numFmtId="4" fontId="17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vertical="center"/>
    </xf>
    <xf numFmtId="49" fontId="3" fillId="0" borderId="0" xfId="4" applyNumberFormat="1" applyFont="1" applyFill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19" fillId="0" borderId="0" xfId="4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0" fillId="0" borderId="0" xfId="0" applyFill="1" applyBorder="1"/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49" fontId="19" fillId="0" borderId="2" xfId="2" applyNumberFormat="1" applyFont="1" applyFill="1" applyBorder="1" applyAlignment="1">
      <alignment horizontal="left" vertical="center"/>
    </xf>
    <xf numFmtId="49" fontId="19" fillId="0" borderId="14" xfId="2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vertical="center"/>
    </xf>
    <xf numFmtId="4" fontId="10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12" fillId="0" borderId="0" xfId="1" applyNumberFormat="1" applyFont="1" applyFill="1" applyBorder="1" applyAlignment="1">
      <alignment vertical="center"/>
    </xf>
    <xf numFmtId="4" fontId="13" fillId="0" borderId="0" xfId="1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32" fillId="0" borderId="0" xfId="2" applyNumberFormat="1" applyFont="1" applyFill="1" applyBorder="1" applyAlignment="1">
      <alignment vertical="center"/>
    </xf>
    <xf numFmtId="4" fontId="9" fillId="0" borderId="0" xfId="2" applyNumberFormat="1" applyFont="1" applyFill="1" applyBorder="1" applyAlignment="1">
      <alignment vertical="center"/>
    </xf>
    <xf numFmtId="4" fontId="14" fillId="0" borderId="0" xfId="2" applyNumberFormat="1" applyFont="1" applyFill="1" applyBorder="1" applyAlignment="1">
      <alignment vertical="center"/>
    </xf>
    <xf numFmtId="4" fontId="13" fillId="0" borderId="0" xfId="2" applyNumberFormat="1" applyFont="1" applyFill="1" applyBorder="1" applyAlignment="1">
      <alignment vertical="center"/>
    </xf>
    <xf numFmtId="4" fontId="33" fillId="0" borderId="0" xfId="2" applyNumberFormat="1" applyFont="1" applyFill="1" applyBorder="1" applyAlignment="1">
      <alignment vertical="center"/>
    </xf>
    <xf numFmtId="4" fontId="26" fillId="0" borderId="0" xfId="2" applyNumberFormat="1" applyFont="1" applyFill="1" applyBorder="1" applyAlignment="1">
      <alignment vertical="center"/>
    </xf>
    <xf numFmtId="4" fontId="15" fillId="0" borderId="0" xfId="2" applyNumberFormat="1" applyFont="1" applyFill="1" applyBorder="1" applyAlignment="1">
      <alignment vertical="center"/>
    </xf>
    <xf numFmtId="4" fontId="34" fillId="0" borderId="0" xfId="2" applyNumberFormat="1" applyFont="1" applyFill="1" applyBorder="1" applyAlignment="1">
      <alignment vertical="center"/>
    </xf>
    <xf numFmtId="4" fontId="2" fillId="0" borderId="0" xfId="2" applyNumberFormat="1" applyFont="1" applyFill="1" applyBorder="1" applyAlignment="1">
      <alignment vertical="center"/>
    </xf>
    <xf numFmtId="4" fontId="10" fillId="0" borderId="0" xfId="2" applyNumberFormat="1" applyFont="1" applyFill="1" applyBorder="1" applyAlignment="1">
      <alignment vertical="center"/>
    </xf>
    <xf numFmtId="4" fontId="12" fillId="0" borderId="0" xfId="2" applyNumberFormat="1" applyFont="1" applyFill="1" applyBorder="1" applyAlignment="1">
      <alignment vertical="center"/>
    </xf>
    <xf numFmtId="4" fontId="20" fillId="0" borderId="0" xfId="2" applyNumberFormat="1" applyFont="1" applyFill="1" applyBorder="1" applyAlignment="1">
      <alignment vertical="center"/>
    </xf>
    <xf numFmtId="4" fontId="36" fillId="0" borderId="0" xfId="2" applyNumberFormat="1" applyFont="1" applyFill="1" applyBorder="1" applyAlignment="1">
      <alignment vertical="center"/>
    </xf>
    <xf numFmtId="4" fontId="38" fillId="0" borderId="0" xfId="2" applyNumberFormat="1" applyFont="1" applyFill="1" applyBorder="1" applyAlignment="1">
      <alignment vertical="center"/>
    </xf>
    <xf numFmtId="4" fontId="16" fillId="0" borderId="0" xfId="2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9" fillId="0" borderId="0" xfId="2" applyNumberFormat="1" applyFont="1" applyFill="1" applyBorder="1" applyAlignment="1">
      <alignment vertical="center"/>
    </xf>
    <xf numFmtId="4" fontId="6" fillId="0" borderId="0" xfId="2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51" fillId="0" borderId="0" xfId="0" applyFont="1" applyFill="1" applyBorder="1"/>
    <xf numFmtId="0" fontId="42" fillId="0" borderId="0" xfId="0" applyFont="1" applyFill="1" applyBorder="1" applyAlignment="1">
      <alignment vertical="center" wrapText="1"/>
    </xf>
    <xf numFmtId="0" fontId="3" fillId="0" borderId="0" xfId="1" applyFont="1" applyFill="1"/>
    <xf numFmtId="0" fontId="42" fillId="0" borderId="11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vertical="center" wrapText="1"/>
    </xf>
    <xf numFmtId="4" fontId="42" fillId="0" borderId="5" xfId="2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vertical="center" wrapText="1"/>
    </xf>
    <xf numFmtId="0" fontId="19" fillId="0" borderId="3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49" fontId="6" fillId="0" borderId="12" xfId="2" applyNumberFormat="1" applyFont="1" applyFill="1" applyBorder="1" applyAlignment="1">
      <alignment horizontal="center" vertical="center"/>
    </xf>
    <xf numFmtId="49" fontId="19" fillId="0" borderId="13" xfId="2" applyNumberFormat="1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0" fontId="42" fillId="3" borderId="6" xfId="2" applyFont="1" applyFill="1" applyBorder="1" applyAlignment="1">
      <alignment vertical="center" wrapText="1"/>
    </xf>
    <xf numFmtId="4" fontId="42" fillId="3" borderId="3" xfId="0" applyNumberFormat="1" applyFont="1" applyFill="1" applyBorder="1" applyAlignment="1">
      <alignment vertical="center" wrapText="1"/>
    </xf>
    <xf numFmtId="4" fontId="42" fillId="3" borderId="6" xfId="0" applyNumberFormat="1" applyFont="1" applyFill="1" applyBorder="1" applyAlignment="1">
      <alignment vertical="center" wrapText="1"/>
    </xf>
    <xf numFmtId="4" fontId="42" fillId="3" borderId="5" xfId="2" applyNumberFormat="1" applyFont="1" applyFill="1" applyBorder="1" applyAlignment="1">
      <alignment vertical="center"/>
    </xf>
    <xf numFmtId="0" fontId="42" fillId="3" borderId="2" xfId="0" applyFont="1" applyFill="1" applyBorder="1" applyAlignment="1">
      <alignment vertical="center" wrapText="1"/>
    </xf>
    <xf numFmtId="0" fontId="58" fillId="0" borderId="0" xfId="0" applyFont="1" applyFill="1"/>
    <xf numFmtId="0" fontId="58" fillId="0" borderId="0" xfId="0" applyFont="1" applyFill="1" applyBorder="1"/>
    <xf numFmtId="0" fontId="42" fillId="3" borderId="2" xfId="0" applyFont="1" applyFill="1" applyBorder="1" applyAlignment="1">
      <alignment horizontal="center" vertical="center"/>
    </xf>
    <xf numFmtId="4" fontId="42" fillId="3" borderId="10" xfId="0" applyNumberFormat="1" applyFont="1" applyFill="1" applyBorder="1" applyAlignment="1">
      <alignment vertical="center" wrapText="1"/>
    </xf>
    <xf numFmtId="0" fontId="42" fillId="3" borderId="2" xfId="2" applyFont="1" applyFill="1" applyBorder="1" applyAlignment="1">
      <alignment vertical="center" wrapText="1"/>
    </xf>
    <xf numFmtId="4" fontId="42" fillId="3" borderId="6" xfId="0" applyNumberFormat="1" applyFont="1" applyFill="1" applyBorder="1" applyAlignment="1">
      <alignment vertical="center"/>
    </xf>
    <xf numFmtId="4" fontId="42" fillId="3" borderId="2" xfId="2" applyNumberFormat="1" applyFont="1" applyFill="1" applyBorder="1" applyAlignment="1">
      <alignment vertical="center"/>
    </xf>
    <xf numFmtId="0" fontId="19" fillId="0" borderId="6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</cellXfs>
  <cellStyles count="6">
    <cellStyle name="Normalny" xfId="0" builtinId="0"/>
    <cellStyle name="Normalny_Arkusz5" xfId="2"/>
    <cellStyle name="Normalny_Arkusz8" xfId="1"/>
    <cellStyle name="Normalny_Uch.RMK luty" xfId="4"/>
    <cellStyle name="Normalny_Uch.RMK marzec" xfId="5"/>
    <cellStyle name="Normalny_ZPMK luty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8"/>
  <sheetViews>
    <sheetView tabSelected="1" zoomScale="124" zoomScaleNormal="124" workbookViewId="0">
      <selection activeCell="J15" sqref="J15"/>
    </sheetView>
  </sheetViews>
  <sheetFormatPr defaultRowHeight="18.75"/>
  <cols>
    <col min="1" max="1" width="8.5703125" style="5" customWidth="1"/>
    <col min="2" max="2" width="7.140625" style="5" customWidth="1"/>
    <col min="3" max="3" width="7" style="5" customWidth="1"/>
    <col min="4" max="4" width="15.28515625" style="5" customWidth="1"/>
    <col min="5" max="5" width="12.5703125" style="5" customWidth="1"/>
    <col min="6" max="6" width="15.5703125" style="5" customWidth="1"/>
    <col min="7" max="7" width="13.28515625" style="5" customWidth="1"/>
    <col min="8" max="8" width="19" style="252" customWidth="1"/>
    <col min="9" max="9" width="28" style="362" customWidth="1"/>
    <col min="10" max="10" width="22.28515625" style="361" customWidth="1"/>
    <col min="11" max="11" width="20.85546875" style="362" customWidth="1"/>
    <col min="12" max="12" width="17.28515625" style="362" customWidth="1"/>
    <col min="13" max="15" width="9.140625" style="205"/>
    <col min="16" max="256" width="9.140625" style="5"/>
    <col min="257" max="257" width="6.28515625" style="5" customWidth="1"/>
    <col min="258" max="258" width="7.140625" style="5" customWidth="1"/>
    <col min="259" max="259" width="7" style="5" customWidth="1"/>
    <col min="260" max="260" width="15.28515625" style="5" customWidth="1"/>
    <col min="261" max="261" width="14.85546875" style="5" customWidth="1"/>
    <col min="262" max="262" width="15.5703125" style="5" customWidth="1"/>
    <col min="263" max="263" width="14.5703125" style="5" customWidth="1"/>
    <col min="264" max="264" width="19.85546875" style="5" customWidth="1"/>
    <col min="265" max="265" width="28" style="5" customWidth="1"/>
    <col min="266" max="266" width="22.28515625" style="5" customWidth="1"/>
    <col min="267" max="267" width="20.85546875" style="5" customWidth="1"/>
    <col min="268" max="268" width="17.28515625" style="5" customWidth="1"/>
    <col min="269" max="512" width="9.140625" style="5"/>
    <col min="513" max="513" width="6.28515625" style="5" customWidth="1"/>
    <col min="514" max="514" width="7.140625" style="5" customWidth="1"/>
    <col min="515" max="515" width="7" style="5" customWidth="1"/>
    <col min="516" max="516" width="15.28515625" style="5" customWidth="1"/>
    <col min="517" max="517" width="14.85546875" style="5" customWidth="1"/>
    <col min="518" max="518" width="15.5703125" style="5" customWidth="1"/>
    <col min="519" max="519" width="14.5703125" style="5" customWidth="1"/>
    <col min="520" max="520" width="19.85546875" style="5" customWidth="1"/>
    <col min="521" max="521" width="28" style="5" customWidth="1"/>
    <col min="522" max="522" width="22.28515625" style="5" customWidth="1"/>
    <col min="523" max="523" width="20.85546875" style="5" customWidth="1"/>
    <col min="524" max="524" width="17.28515625" style="5" customWidth="1"/>
    <col min="525" max="768" width="9.140625" style="5"/>
    <col min="769" max="769" width="6.28515625" style="5" customWidth="1"/>
    <col min="770" max="770" width="7.140625" style="5" customWidth="1"/>
    <col min="771" max="771" width="7" style="5" customWidth="1"/>
    <col min="772" max="772" width="15.28515625" style="5" customWidth="1"/>
    <col min="773" max="773" width="14.85546875" style="5" customWidth="1"/>
    <col min="774" max="774" width="15.5703125" style="5" customWidth="1"/>
    <col min="775" max="775" width="14.5703125" style="5" customWidth="1"/>
    <col min="776" max="776" width="19.85546875" style="5" customWidth="1"/>
    <col min="777" max="777" width="28" style="5" customWidth="1"/>
    <col min="778" max="778" width="22.28515625" style="5" customWidth="1"/>
    <col min="779" max="779" width="20.85546875" style="5" customWidth="1"/>
    <col min="780" max="780" width="17.28515625" style="5" customWidth="1"/>
    <col min="781" max="1024" width="9.140625" style="5"/>
    <col min="1025" max="1025" width="6.28515625" style="5" customWidth="1"/>
    <col min="1026" max="1026" width="7.140625" style="5" customWidth="1"/>
    <col min="1027" max="1027" width="7" style="5" customWidth="1"/>
    <col min="1028" max="1028" width="15.28515625" style="5" customWidth="1"/>
    <col min="1029" max="1029" width="14.85546875" style="5" customWidth="1"/>
    <col min="1030" max="1030" width="15.5703125" style="5" customWidth="1"/>
    <col min="1031" max="1031" width="14.5703125" style="5" customWidth="1"/>
    <col min="1032" max="1032" width="19.85546875" style="5" customWidth="1"/>
    <col min="1033" max="1033" width="28" style="5" customWidth="1"/>
    <col min="1034" max="1034" width="22.28515625" style="5" customWidth="1"/>
    <col min="1035" max="1035" width="20.85546875" style="5" customWidth="1"/>
    <col min="1036" max="1036" width="17.28515625" style="5" customWidth="1"/>
    <col min="1037" max="1280" width="9.140625" style="5"/>
    <col min="1281" max="1281" width="6.28515625" style="5" customWidth="1"/>
    <col min="1282" max="1282" width="7.140625" style="5" customWidth="1"/>
    <col min="1283" max="1283" width="7" style="5" customWidth="1"/>
    <col min="1284" max="1284" width="15.28515625" style="5" customWidth="1"/>
    <col min="1285" max="1285" width="14.85546875" style="5" customWidth="1"/>
    <col min="1286" max="1286" width="15.5703125" style="5" customWidth="1"/>
    <col min="1287" max="1287" width="14.5703125" style="5" customWidth="1"/>
    <col min="1288" max="1288" width="19.85546875" style="5" customWidth="1"/>
    <col min="1289" max="1289" width="28" style="5" customWidth="1"/>
    <col min="1290" max="1290" width="22.28515625" style="5" customWidth="1"/>
    <col min="1291" max="1291" width="20.85546875" style="5" customWidth="1"/>
    <col min="1292" max="1292" width="17.28515625" style="5" customWidth="1"/>
    <col min="1293" max="1536" width="9.140625" style="5"/>
    <col min="1537" max="1537" width="6.28515625" style="5" customWidth="1"/>
    <col min="1538" max="1538" width="7.140625" style="5" customWidth="1"/>
    <col min="1539" max="1539" width="7" style="5" customWidth="1"/>
    <col min="1540" max="1540" width="15.28515625" style="5" customWidth="1"/>
    <col min="1541" max="1541" width="14.85546875" style="5" customWidth="1"/>
    <col min="1542" max="1542" width="15.5703125" style="5" customWidth="1"/>
    <col min="1543" max="1543" width="14.5703125" style="5" customWidth="1"/>
    <col min="1544" max="1544" width="19.85546875" style="5" customWidth="1"/>
    <col min="1545" max="1545" width="28" style="5" customWidth="1"/>
    <col min="1546" max="1546" width="22.28515625" style="5" customWidth="1"/>
    <col min="1547" max="1547" width="20.85546875" style="5" customWidth="1"/>
    <col min="1548" max="1548" width="17.28515625" style="5" customWidth="1"/>
    <col min="1549" max="1792" width="9.140625" style="5"/>
    <col min="1793" max="1793" width="6.28515625" style="5" customWidth="1"/>
    <col min="1794" max="1794" width="7.140625" style="5" customWidth="1"/>
    <col min="1795" max="1795" width="7" style="5" customWidth="1"/>
    <col min="1796" max="1796" width="15.28515625" style="5" customWidth="1"/>
    <col min="1797" max="1797" width="14.85546875" style="5" customWidth="1"/>
    <col min="1798" max="1798" width="15.5703125" style="5" customWidth="1"/>
    <col min="1799" max="1799" width="14.5703125" style="5" customWidth="1"/>
    <col min="1800" max="1800" width="19.85546875" style="5" customWidth="1"/>
    <col min="1801" max="1801" width="28" style="5" customWidth="1"/>
    <col min="1802" max="1802" width="22.28515625" style="5" customWidth="1"/>
    <col min="1803" max="1803" width="20.85546875" style="5" customWidth="1"/>
    <col min="1804" max="1804" width="17.28515625" style="5" customWidth="1"/>
    <col min="1805" max="2048" width="9.140625" style="5"/>
    <col min="2049" max="2049" width="6.28515625" style="5" customWidth="1"/>
    <col min="2050" max="2050" width="7.140625" style="5" customWidth="1"/>
    <col min="2051" max="2051" width="7" style="5" customWidth="1"/>
    <col min="2052" max="2052" width="15.28515625" style="5" customWidth="1"/>
    <col min="2053" max="2053" width="14.85546875" style="5" customWidth="1"/>
    <col min="2054" max="2054" width="15.5703125" style="5" customWidth="1"/>
    <col min="2055" max="2055" width="14.5703125" style="5" customWidth="1"/>
    <col min="2056" max="2056" width="19.85546875" style="5" customWidth="1"/>
    <col min="2057" max="2057" width="28" style="5" customWidth="1"/>
    <col min="2058" max="2058" width="22.28515625" style="5" customWidth="1"/>
    <col min="2059" max="2059" width="20.85546875" style="5" customWidth="1"/>
    <col min="2060" max="2060" width="17.28515625" style="5" customWidth="1"/>
    <col min="2061" max="2304" width="9.140625" style="5"/>
    <col min="2305" max="2305" width="6.28515625" style="5" customWidth="1"/>
    <col min="2306" max="2306" width="7.140625" style="5" customWidth="1"/>
    <col min="2307" max="2307" width="7" style="5" customWidth="1"/>
    <col min="2308" max="2308" width="15.28515625" style="5" customWidth="1"/>
    <col min="2309" max="2309" width="14.85546875" style="5" customWidth="1"/>
    <col min="2310" max="2310" width="15.5703125" style="5" customWidth="1"/>
    <col min="2311" max="2311" width="14.5703125" style="5" customWidth="1"/>
    <col min="2312" max="2312" width="19.85546875" style="5" customWidth="1"/>
    <col min="2313" max="2313" width="28" style="5" customWidth="1"/>
    <col min="2314" max="2314" width="22.28515625" style="5" customWidth="1"/>
    <col min="2315" max="2315" width="20.85546875" style="5" customWidth="1"/>
    <col min="2316" max="2316" width="17.28515625" style="5" customWidth="1"/>
    <col min="2317" max="2560" width="9.140625" style="5"/>
    <col min="2561" max="2561" width="6.28515625" style="5" customWidth="1"/>
    <col min="2562" max="2562" width="7.140625" style="5" customWidth="1"/>
    <col min="2563" max="2563" width="7" style="5" customWidth="1"/>
    <col min="2564" max="2564" width="15.28515625" style="5" customWidth="1"/>
    <col min="2565" max="2565" width="14.85546875" style="5" customWidth="1"/>
    <col min="2566" max="2566" width="15.5703125" style="5" customWidth="1"/>
    <col min="2567" max="2567" width="14.5703125" style="5" customWidth="1"/>
    <col min="2568" max="2568" width="19.85546875" style="5" customWidth="1"/>
    <col min="2569" max="2569" width="28" style="5" customWidth="1"/>
    <col min="2570" max="2570" width="22.28515625" style="5" customWidth="1"/>
    <col min="2571" max="2571" width="20.85546875" style="5" customWidth="1"/>
    <col min="2572" max="2572" width="17.28515625" style="5" customWidth="1"/>
    <col min="2573" max="2816" width="9.140625" style="5"/>
    <col min="2817" max="2817" width="6.28515625" style="5" customWidth="1"/>
    <col min="2818" max="2818" width="7.140625" style="5" customWidth="1"/>
    <col min="2819" max="2819" width="7" style="5" customWidth="1"/>
    <col min="2820" max="2820" width="15.28515625" style="5" customWidth="1"/>
    <col min="2821" max="2821" width="14.85546875" style="5" customWidth="1"/>
    <col min="2822" max="2822" width="15.5703125" style="5" customWidth="1"/>
    <col min="2823" max="2823" width="14.5703125" style="5" customWidth="1"/>
    <col min="2824" max="2824" width="19.85546875" style="5" customWidth="1"/>
    <col min="2825" max="2825" width="28" style="5" customWidth="1"/>
    <col min="2826" max="2826" width="22.28515625" style="5" customWidth="1"/>
    <col min="2827" max="2827" width="20.85546875" style="5" customWidth="1"/>
    <col min="2828" max="2828" width="17.28515625" style="5" customWidth="1"/>
    <col min="2829" max="3072" width="9.140625" style="5"/>
    <col min="3073" max="3073" width="6.28515625" style="5" customWidth="1"/>
    <col min="3074" max="3074" width="7.140625" style="5" customWidth="1"/>
    <col min="3075" max="3075" width="7" style="5" customWidth="1"/>
    <col min="3076" max="3076" width="15.28515625" style="5" customWidth="1"/>
    <col min="3077" max="3077" width="14.85546875" style="5" customWidth="1"/>
    <col min="3078" max="3078" width="15.5703125" style="5" customWidth="1"/>
    <col min="3079" max="3079" width="14.5703125" style="5" customWidth="1"/>
    <col min="3080" max="3080" width="19.85546875" style="5" customWidth="1"/>
    <col min="3081" max="3081" width="28" style="5" customWidth="1"/>
    <col min="3082" max="3082" width="22.28515625" style="5" customWidth="1"/>
    <col min="3083" max="3083" width="20.85546875" style="5" customWidth="1"/>
    <col min="3084" max="3084" width="17.28515625" style="5" customWidth="1"/>
    <col min="3085" max="3328" width="9.140625" style="5"/>
    <col min="3329" max="3329" width="6.28515625" style="5" customWidth="1"/>
    <col min="3330" max="3330" width="7.140625" style="5" customWidth="1"/>
    <col min="3331" max="3331" width="7" style="5" customWidth="1"/>
    <col min="3332" max="3332" width="15.28515625" style="5" customWidth="1"/>
    <col min="3333" max="3333" width="14.85546875" style="5" customWidth="1"/>
    <col min="3334" max="3334" width="15.5703125" style="5" customWidth="1"/>
    <col min="3335" max="3335" width="14.5703125" style="5" customWidth="1"/>
    <col min="3336" max="3336" width="19.85546875" style="5" customWidth="1"/>
    <col min="3337" max="3337" width="28" style="5" customWidth="1"/>
    <col min="3338" max="3338" width="22.28515625" style="5" customWidth="1"/>
    <col min="3339" max="3339" width="20.85546875" style="5" customWidth="1"/>
    <col min="3340" max="3340" width="17.28515625" style="5" customWidth="1"/>
    <col min="3341" max="3584" width="9.140625" style="5"/>
    <col min="3585" max="3585" width="6.28515625" style="5" customWidth="1"/>
    <col min="3586" max="3586" width="7.140625" style="5" customWidth="1"/>
    <col min="3587" max="3587" width="7" style="5" customWidth="1"/>
    <col min="3588" max="3588" width="15.28515625" style="5" customWidth="1"/>
    <col min="3589" max="3589" width="14.85546875" style="5" customWidth="1"/>
    <col min="3590" max="3590" width="15.5703125" style="5" customWidth="1"/>
    <col min="3591" max="3591" width="14.5703125" style="5" customWidth="1"/>
    <col min="3592" max="3592" width="19.85546875" style="5" customWidth="1"/>
    <col min="3593" max="3593" width="28" style="5" customWidth="1"/>
    <col min="3594" max="3594" width="22.28515625" style="5" customWidth="1"/>
    <col min="3595" max="3595" width="20.85546875" style="5" customWidth="1"/>
    <col min="3596" max="3596" width="17.28515625" style="5" customWidth="1"/>
    <col min="3597" max="3840" width="9.140625" style="5"/>
    <col min="3841" max="3841" width="6.28515625" style="5" customWidth="1"/>
    <col min="3842" max="3842" width="7.140625" style="5" customWidth="1"/>
    <col min="3843" max="3843" width="7" style="5" customWidth="1"/>
    <col min="3844" max="3844" width="15.28515625" style="5" customWidth="1"/>
    <col min="3845" max="3845" width="14.85546875" style="5" customWidth="1"/>
    <col min="3846" max="3846" width="15.5703125" style="5" customWidth="1"/>
    <col min="3847" max="3847" width="14.5703125" style="5" customWidth="1"/>
    <col min="3848" max="3848" width="19.85546875" style="5" customWidth="1"/>
    <col min="3849" max="3849" width="28" style="5" customWidth="1"/>
    <col min="3850" max="3850" width="22.28515625" style="5" customWidth="1"/>
    <col min="3851" max="3851" width="20.85546875" style="5" customWidth="1"/>
    <col min="3852" max="3852" width="17.28515625" style="5" customWidth="1"/>
    <col min="3853" max="4096" width="9.140625" style="5"/>
    <col min="4097" max="4097" width="6.28515625" style="5" customWidth="1"/>
    <col min="4098" max="4098" width="7.140625" style="5" customWidth="1"/>
    <col min="4099" max="4099" width="7" style="5" customWidth="1"/>
    <col min="4100" max="4100" width="15.28515625" style="5" customWidth="1"/>
    <col min="4101" max="4101" width="14.85546875" style="5" customWidth="1"/>
    <col min="4102" max="4102" width="15.5703125" style="5" customWidth="1"/>
    <col min="4103" max="4103" width="14.5703125" style="5" customWidth="1"/>
    <col min="4104" max="4104" width="19.85546875" style="5" customWidth="1"/>
    <col min="4105" max="4105" width="28" style="5" customWidth="1"/>
    <col min="4106" max="4106" width="22.28515625" style="5" customWidth="1"/>
    <col min="4107" max="4107" width="20.85546875" style="5" customWidth="1"/>
    <col min="4108" max="4108" width="17.28515625" style="5" customWidth="1"/>
    <col min="4109" max="4352" width="9.140625" style="5"/>
    <col min="4353" max="4353" width="6.28515625" style="5" customWidth="1"/>
    <col min="4354" max="4354" width="7.140625" style="5" customWidth="1"/>
    <col min="4355" max="4355" width="7" style="5" customWidth="1"/>
    <col min="4356" max="4356" width="15.28515625" style="5" customWidth="1"/>
    <col min="4357" max="4357" width="14.85546875" style="5" customWidth="1"/>
    <col min="4358" max="4358" width="15.5703125" style="5" customWidth="1"/>
    <col min="4359" max="4359" width="14.5703125" style="5" customWidth="1"/>
    <col min="4360" max="4360" width="19.85546875" style="5" customWidth="1"/>
    <col min="4361" max="4361" width="28" style="5" customWidth="1"/>
    <col min="4362" max="4362" width="22.28515625" style="5" customWidth="1"/>
    <col min="4363" max="4363" width="20.85546875" style="5" customWidth="1"/>
    <col min="4364" max="4364" width="17.28515625" style="5" customWidth="1"/>
    <col min="4365" max="4608" width="9.140625" style="5"/>
    <col min="4609" max="4609" width="6.28515625" style="5" customWidth="1"/>
    <col min="4610" max="4610" width="7.140625" style="5" customWidth="1"/>
    <col min="4611" max="4611" width="7" style="5" customWidth="1"/>
    <col min="4612" max="4612" width="15.28515625" style="5" customWidth="1"/>
    <col min="4613" max="4613" width="14.85546875" style="5" customWidth="1"/>
    <col min="4614" max="4614" width="15.5703125" style="5" customWidth="1"/>
    <col min="4615" max="4615" width="14.5703125" style="5" customWidth="1"/>
    <col min="4616" max="4616" width="19.85546875" style="5" customWidth="1"/>
    <col min="4617" max="4617" width="28" style="5" customWidth="1"/>
    <col min="4618" max="4618" width="22.28515625" style="5" customWidth="1"/>
    <col min="4619" max="4619" width="20.85546875" style="5" customWidth="1"/>
    <col min="4620" max="4620" width="17.28515625" style="5" customWidth="1"/>
    <col min="4621" max="4864" width="9.140625" style="5"/>
    <col min="4865" max="4865" width="6.28515625" style="5" customWidth="1"/>
    <col min="4866" max="4866" width="7.140625" style="5" customWidth="1"/>
    <col min="4867" max="4867" width="7" style="5" customWidth="1"/>
    <col min="4868" max="4868" width="15.28515625" style="5" customWidth="1"/>
    <col min="4869" max="4869" width="14.85546875" style="5" customWidth="1"/>
    <col min="4870" max="4870" width="15.5703125" style="5" customWidth="1"/>
    <col min="4871" max="4871" width="14.5703125" style="5" customWidth="1"/>
    <col min="4872" max="4872" width="19.85546875" style="5" customWidth="1"/>
    <col min="4873" max="4873" width="28" style="5" customWidth="1"/>
    <col min="4874" max="4874" width="22.28515625" style="5" customWidth="1"/>
    <col min="4875" max="4875" width="20.85546875" style="5" customWidth="1"/>
    <col min="4876" max="4876" width="17.28515625" style="5" customWidth="1"/>
    <col min="4877" max="5120" width="9.140625" style="5"/>
    <col min="5121" max="5121" width="6.28515625" style="5" customWidth="1"/>
    <col min="5122" max="5122" width="7.140625" style="5" customWidth="1"/>
    <col min="5123" max="5123" width="7" style="5" customWidth="1"/>
    <col min="5124" max="5124" width="15.28515625" style="5" customWidth="1"/>
    <col min="5125" max="5125" width="14.85546875" style="5" customWidth="1"/>
    <col min="5126" max="5126" width="15.5703125" style="5" customWidth="1"/>
    <col min="5127" max="5127" width="14.5703125" style="5" customWidth="1"/>
    <col min="5128" max="5128" width="19.85546875" style="5" customWidth="1"/>
    <col min="5129" max="5129" width="28" style="5" customWidth="1"/>
    <col min="5130" max="5130" width="22.28515625" style="5" customWidth="1"/>
    <col min="5131" max="5131" width="20.85546875" style="5" customWidth="1"/>
    <col min="5132" max="5132" width="17.28515625" style="5" customWidth="1"/>
    <col min="5133" max="5376" width="9.140625" style="5"/>
    <col min="5377" max="5377" width="6.28515625" style="5" customWidth="1"/>
    <col min="5378" max="5378" width="7.140625" style="5" customWidth="1"/>
    <col min="5379" max="5379" width="7" style="5" customWidth="1"/>
    <col min="5380" max="5380" width="15.28515625" style="5" customWidth="1"/>
    <col min="5381" max="5381" width="14.85546875" style="5" customWidth="1"/>
    <col min="5382" max="5382" width="15.5703125" style="5" customWidth="1"/>
    <col min="5383" max="5383" width="14.5703125" style="5" customWidth="1"/>
    <col min="5384" max="5384" width="19.85546875" style="5" customWidth="1"/>
    <col min="5385" max="5385" width="28" style="5" customWidth="1"/>
    <col min="5386" max="5386" width="22.28515625" style="5" customWidth="1"/>
    <col min="5387" max="5387" width="20.85546875" style="5" customWidth="1"/>
    <col min="5388" max="5388" width="17.28515625" style="5" customWidth="1"/>
    <col min="5389" max="5632" width="9.140625" style="5"/>
    <col min="5633" max="5633" width="6.28515625" style="5" customWidth="1"/>
    <col min="5634" max="5634" width="7.140625" style="5" customWidth="1"/>
    <col min="5635" max="5635" width="7" style="5" customWidth="1"/>
    <col min="5636" max="5636" width="15.28515625" style="5" customWidth="1"/>
    <col min="5637" max="5637" width="14.85546875" style="5" customWidth="1"/>
    <col min="5638" max="5638" width="15.5703125" style="5" customWidth="1"/>
    <col min="5639" max="5639" width="14.5703125" style="5" customWidth="1"/>
    <col min="5640" max="5640" width="19.85546875" style="5" customWidth="1"/>
    <col min="5641" max="5641" width="28" style="5" customWidth="1"/>
    <col min="5642" max="5642" width="22.28515625" style="5" customWidth="1"/>
    <col min="5643" max="5643" width="20.85546875" style="5" customWidth="1"/>
    <col min="5644" max="5644" width="17.28515625" style="5" customWidth="1"/>
    <col min="5645" max="5888" width="9.140625" style="5"/>
    <col min="5889" max="5889" width="6.28515625" style="5" customWidth="1"/>
    <col min="5890" max="5890" width="7.140625" style="5" customWidth="1"/>
    <col min="5891" max="5891" width="7" style="5" customWidth="1"/>
    <col min="5892" max="5892" width="15.28515625" style="5" customWidth="1"/>
    <col min="5893" max="5893" width="14.85546875" style="5" customWidth="1"/>
    <col min="5894" max="5894" width="15.5703125" style="5" customWidth="1"/>
    <col min="5895" max="5895" width="14.5703125" style="5" customWidth="1"/>
    <col min="5896" max="5896" width="19.85546875" style="5" customWidth="1"/>
    <col min="5897" max="5897" width="28" style="5" customWidth="1"/>
    <col min="5898" max="5898" width="22.28515625" style="5" customWidth="1"/>
    <col min="5899" max="5899" width="20.85546875" style="5" customWidth="1"/>
    <col min="5900" max="5900" width="17.28515625" style="5" customWidth="1"/>
    <col min="5901" max="6144" width="9.140625" style="5"/>
    <col min="6145" max="6145" width="6.28515625" style="5" customWidth="1"/>
    <col min="6146" max="6146" width="7.140625" style="5" customWidth="1"/>
    <col min="6147" max="6147" width="7" style="5" customWidth="1"/>
    <col min="6148" max="6148" width="15.28515625" style="5" customWidth="1"/>
    <col min="6149" max="6149" width="14.85546875" style="5" customWidth="1"/>
    <col min="6150" max="6150" width="15.5703125" style="5" customWidth="1"/>
    <col min="6151" max="6151" width="14.5703125" style="5" customWidth="1"/>
    <col min="6152" max="6152" width="19.85546875" style="5" customWidth="1"/>
    <col min="6153" max="6153" width="28" style="5" customWidth="1"/>
    <col min="6154" max="6154" width="22.28515625" style="5" customWidth="1"/>
    <col min="6155" max="6155" width="20.85546875" style="5" customWidth="1"/>
    <col min="6156" max="6156" width="17.28515625" style="5" customWidth="1"/>
    <col min="6157" max="6400" width="9.140625" style="5"/>
    <col min="6401" max="6401" width="6.28515625" style="5" customWidth="1"/>
    <col min="6402" max="6402" width="7.140625" style="5" customWidth="1"/>
    <col min="6403" max="6403" width="7" style="5" customWidth="1"/>
    <col min="6404" max="6404" width="15.28515625" style="5" customWidth="1"/>
    <col min="6405" max="6405" width="14.85546875" style="5" customWidth="1"/>
    <col min="6406" max="6406" width="15.5703125" style="5" customWidth="1"/>
    <col min="6407" max="6407" width="14.5703125" style="5" customWidth="1"/>
    <col min="6408" max="6408" width="19.85546875" style="5" customWidth="1"/>
    <col min="6409" max="6409" width="28" style="5" customWidth="1"/>
    <col min="6410" max="6410" width="22.28515625" style="5" customWidth="1"/>
    <col min="6411" max="6411" width="20.85546875" style="5" customWidth="1"/>
    <col min="6412" max="6412" width="17.28515625" style="5" customWidth="1"/>
    <col min="6413" max="6656" width="9.140625" style="5"/>
    <col min="6657" max="6657" width="6.28515625" style="5" customWidth="1"/>
    <col min="6658" max="6658" width="7.140625" style="5" customWidth="1"/>
    <col min="6659" max="6659" width="7" style="5" customWidth="1"/>
    <col min="6660" max="6660" width="15.28515625" style="5" customWidth="1"/>
    <col min="6661" max="6661" width="14.85546875" style="5" customWidth="1"/>
    <col min="6662" max="6662" width="15.5703125" style="5" customWidth="1"/>
    <col min="6663" max="6663" width="14.5703125" style="5" customWidth="1"/>
    <col min="6664" max="6664" width="19.85546875" style="5" customWidth="1"/>
    <col min="6665" max="6665" width="28" style="5" customWidth="1"/>
    <col min="6666" max="6666" width="22.28515625" style="5" customWidth="1"/>
    <col min="6667" max="6667" width="20.85546875" style="5" customWidth="1"/>
    <col min="6668" max="6668" width="17.28515625" style="5" customWidth="1"/>
    <col min="6669" max="6912" width="9.140625" style="5"/>
    <col min="6913" max="6913" width="6.28515625" style="5" customWidth="1"/>
    <col min="6914" max="6914" width="7.140625" style="5" customWidth="1"/>
    <col min="6915" max="6915" width="7" style="5" customWidth="1"/>
    <col min="6916" max="6916" width="15.28515625" style="5" customWidth="1"/>
    <col min="6917" max="6917" width="14.85546875" style="5" customWidth="1"/>
    <col min="6918" max="6918" width="15.5703125" style="5" customWidth="1"/>
    <col min="6919" max="6919" width="14.5703125" style="5" customWidth="1"/>
    <col min="6920" max="6920" width="19.85546875" style="5" customWidth="1"/>
    <col min="6921" max="6921" width="28" style="5" customWidth="1"/>
    <col min="6922" max="6922" width="22.28515625" style="5" customWidth="1"/>
    <col min="6923" max="6923" width="20.85546875" style="5" customWidth="1"/>
    <col min="6924" max="6924" width="17.28515625" style="5" customWidth="1"/>
    <col min="6925" max="7168" width="9.140625" style="5"/>
    <col min="7169" max="7169" width="6.28515625" style="5" customWidth="1"/>
    <col min="7170" max="7170" width="7.140625" style="5" customWidth="1"/>
    <col min="7171" max="7171" width="7" style="5" customWidth="1"/>
    <col min="7172" max="7172" width="15.28515625" style="5" customWidth="1"/>
    <col min="7173" max="7173" width="14.85546875" style="5" customWidth="1"/>
    <col min="7174" max="7174" width="15.5703125" style="5" customWidth="1"/>
    <col min="7175" max="7175" width="14.5703125" style="5" customWidth="1"/>
    <col min="7176" max="7176" width="19.85546875" style="5" customWidth="1"/>
    <col min="7177" max="7177" width="28" style="5" customWidth="1"/>
    <col min="7178" max="7178" width="22.28515625" style="5" customWidth="1"/>
    <col min="7179" max="7179" width="20.85546875" style="5" customWidth="1"/>
    <col min="7180" max="7180" width="17.28515625" style="5" customWidth="1"/>
    <col min="7181" max="7424" width="9.140625" style="5"/>
    <col min="7425" max="7425" width="6.28515625" style="5" customWidth="1"/>
    <col min="7426" max="7426" width="7.140625" style="5" customWidth="1"/>
    <col min="7427" max="7427" width="7" style="5" customWidth="1"/>
    <col min="7428" max="7428" width="15.28515625" style="5" customWidth="1"/>
    <col min="7429" max="7429" width="14.85546875" style="5" customWidth="1"/>
    <col min="7430" max="7430" width="15.5703125" style="5" customWidth="1"/>
    <col min="7431" max="7431" width="14.5703125" style="5" customWidth="1"/>
    <col min="7432" max="7432" width="19.85546875" style="5" customWidth="1"/>
    <col min="7433" max="7433" width="28" style="5" customWidth="1"/>
    <col min="7434" max="7434" width="22.28515625" style="5" customWidth="1"/>
    <col min="7435" max="7435" width="20.85546875" style="5" customWidth="1"/>
    <col min="7436" max="7436" width="17.28515625" style="5" customWidth="1"/>
    <col min="7437" max="7680" width="9.140625" style="5"/>
    <col min="7681" max="7681" width="6.28515625" style="5" customWidth="1"/>
    <col min="7682" max="7682" width="7.140625" style="5" customWidth="1"/>
    <col min="7683" max="7683" width="7" style="5" customWidth="1"/>
    <col min="7684" max="7684" width="15.28515625" style="5" customWidth="1"/>
    <col min="7685" max="7685" width="14.85546875" style="5" customWidth="1"/>
    <col min="7686" max="7686" width="15.5703125" style="5" customWidth="1"/>
    <col min="7687" max="7687" width="14.5703125" style="5" customWidth="1"/>
    <col min="7688" max="7688" width="19.85546875" style="5" customWidth="1"/>
    <col min="7689" max="7689" width="28" style="5" customWidth="1"/>
    <col min="7690" max="7690" width="22.28515625" style="5" customWidth="1"/>
    <col min="7691" max="7691" width="20.85546875" style="5" customWidth="1"/>
    <col min="7692" max="7692" width="17.28515625" style="5" customWidth="1"/>
    <col min="7693" max="7936" width="9.140625" style="5"/>
    <col min="7937" max="7937" width="6.28515625" style="5" customWidth="1"/>
    <col min="7938" max="7938" width="7.140625" style="5" customWidth="1"/>
    <col min="7939" max="7939" width="7" style="5" customWidth="1"/>
    <col min="7940" max="7940" width="15.28515625" style="5" customWidth="1"/>
    <col min="7941" max="7941" width="14.85546875" style="5" customWidth="1"/>
    <col min="7942" max="7942" width="15.5703125" style="5" customWidth="1"/>
    <col min="7943" max="7943" width="14.5703125" style="5" customWidth="1"/>
    <col min="7944" max="7944" width="19.85546875" style="5" customWidth="1"/>
    <col min="7945" max="7945" width="28" style="5" customWidth="1"/>
    <col min="7946" max="7946" width="22.28515625" style="5" customWidth="1"/>
    <col min="7947" max="7947" width="20.85546875" style="5" customWidth="1"/>
    <col min="7948" max="7948" width="17.28515625" style="5" customWidth="1"/>
    <col min="7949" max="8192" width="9.140625" style="5"/>
    <col min="8193" max="8193" width="6.28515625" style="5" customWidth="1"/>
    <col min="8194" max="8194" width="7.140625" style="5" customWidth="1"/>
    <col min="8195" max="8195" width="7" style="5" customWidth="1"/>
    <col min="8196" max="8196" width="15.28515625" style="5" customWidth="1"/>
    <col min="8197" max="8197" width="14.85546875" style="5" customWidth="1"/>
    <col min="8198" max="8198" width="15.5703125" style="5" customWidth="1"/>
    <col min="8199" max="8199" width="14.5703125" style="5" customWidth="1"/>
    <col min="8200" max="8200" width="19.85546875" style="5" customWidth="1"/>
    <col min="8201" max="8201" width="28" style="5" customWidth="1"/>
    <col min="8202" max="8202" width="22.28515625" style="5" customWidth="1"/>
    <col min="8203" max="8203" width="20.85546875" style="5" customWidth="1"/>
    <col min="8204" max="8204" width="17.28515625" style="5" customWidth="1"/>
    <col min="8205" max="8448" width="9.140625" style="5"/>
    <col min="8449" max="8449" width="6.28515625" style="5" customWidth="1"/>
    <col min="8450" max="8450" width="7.140625" style="5" customWidth="1"/>
    <col min="8451" max="8451" width="7" style="5" customWidth="1"/>
    <col min="8452" max="8452" width="15.28515625" style="5" customWidth="1"/>
    <col min="8453" max="8453" width="14.85546875" style="5" customWidth="1"/>
    <col min="8454" max="8454" width="15.5703125" style="5" customWidth="1"/>
    <col min="8455" max="8455" width="14.5703125" style="5" customWidth="1"/>
    <col min="8456" max="8456" width="19.85546875" style="5" customWidth="1"/>
    <col min="8457" max="8457" width="28" style="5" customWidth="1"/>
    <col min="8458" max="8458" width="22.28515625" style="5" customWidth="1"/>
    <col min="8459" max="8459" width="20.85546875" style="5" customWidth="1"/>
    <col min="8460" max="8460" width="17.28515625" style="5" customWidth="1"/>
    <col min="8461" max="8704" width="9.140625" style="5"/>
    <col min="8705" max="8705" width="6.28515625" style="5" customWidth="1"/>
    <col min="8706" max="8706" width="7.140625" style="5" customWidth="1"/>
    <col min="8707" max="8707" width="7" style="5" customWidth="1"/>
    <col min="8708" max="8708" width="15.28515625" style="5" customWidth="1"/>
    <col min="8709" max="8709" width="14.85546875" style="5" customWidth="1"/>
    <col min="8710" max="8710" width="15.5703125" style="5" customWidth="1"/>
    <col min="8711" max="8711" width="14.5703125" style="5" customWidth="1"/>
    <col min="8712" max="8712" width="19.85546875" style="5" customWidth="1"/>
    <col min="8713" max="8713" width="28" style="5" customWidth="1"/>
    <col min="8714" max="8714" width="22.28515625" style="5" customWidth="1"/>
    <col min="8715" max="8715" width="20.85546875" style="5" customWidth="1"/>
    <col min="8716" max="8716" width="17.28515625" style="5" customWidth="1"/>
    <col min="8717" max="8960" width="9.140625" style="5"/>
    <col min="8961" max="8961" width="6.28515625" style="5" customWidth="1"/>
    <col min="8962" max="8962" width="7.140625" style="5" customWidth="1"/>
    <col min="8963" max="8963" width="7" style="5" customWidth="1"/>
    <col min="8964" max="8964" width="15.28515625" style="5" customWidth="1"/>
    <col min="8965" max="8965" width="14.85546875" style="5" customWidth="1"/>
    <col min="8966" max="8966" width="15.5703125" style="5" customWidth="1"/>
    <col min="8967" max="8967" width="14.5703125" style="5" customWidth="1"/>
    <col min="8968" max="8968" width="19.85546875" style="5" customWidth="1"/>
    <col min="8969" max="8969" width="28" style="5" customWidth="1"/>
    <col min="8970" max="8970" width="22.28515625" style="5" customWidth="1"/>
    <col min="8971" max="8971" width="20.85546875" style="5" customWidth="1"/>
    <col min="8972" max="8972" width="17.28515625" style="5" customWidth="1"/>
    <col min="8973" max="9216" width="9.140625" style="5"/>
    <col min="9217" max="9217" width="6.28515625" style="5" customWidth="1"/>
    <col min="9218" max="9218" width="7.140625" style="5" customWidth="1"/>
    <col min="9219" max="9219" width="7" style="5" customWidth="1"/>
    <col min="9220" max="9220" width="15.28515625" style="5" customWidth="1"/>
    <col min="9221" max="9221" width="14.85546875" style="5" customWidth="1"/>
    <col min="9222" max="9222" width="15.5703125" style="5" customWidth="1"/>
    <col min="9223" max="9223" width="14.5703125" style="5" customWidth="1"/>
    <col min="9224" max="9224" width="19.85546875" style="5" customWidth="1"/>
    <col min="9225" max="9225" width="28" style="5" customWidth="1"/>
    <col min="9226" max="9226" width="22.28515625" style="5" customWidth="1"/>
    <col min="9227" max="9227" width="20.85546875" style="5" customWidth="1"/>
    <col min="9228" max="9228" width="17.28515625" style="5" customWidth="1"/>
    <col min="9229" max="9472" width="9.140625" style="5"/>
    <col min="9473" max="9473" width="6.28515625" style="5" customWidth="1"/>
    <col min="9474" max="9474" width="7.140625" style="5" customWidth="1"/>
    <col min="9475" max="9475" width="7" style="5" customWidth="1"/>
    <col min="9476" max="9476" width="15.28515625" style="5" customWidth="1"/>
    <col min="9477" max="9477" width="14.85546875" style="5" customWidth="1"/>
    <col min="9478" max="9478" width="15.5703125" style="5" customWidth="1"/>
    <col min="9479" max="9479" width="14.5703125" style="5" customWidth="1"/>
    <col min="9480" max="9480" width="19.85546875" style="5" customWidth="1"/>
    <col min="9481" max="9481" width="28" style="5" customWidth="1"/>
    <col min="9482" max="9482" width="22.28515625" style="5" customWidth="1"/>
    <col min="9483" max="9483" width="20.85546875" style="5" customWidth="1"/>
    <col min="9484" max="9484" width="17.28515625" style="5" customWidth="1"/>
    <col min="9485" max="9728" width="9.140625" style="5"/>
    <col min="9729" max="9729" width="6.28515625" style="5" customWidth="1"/>
    <col min="9730" max="9730" width="7.140625" style="5" customWidth="1"/>
    <col min="9731" max="9731" width="7" style="5" customWidth="1"/>
    <col min="9732" max="9732" width="15.28515625" style="5" customWidth="1"/>
    <col min="9733" max="9733" width="14.85546875" style="5" customWidth="1"/>
    <col min="9734" max="9734" width="15.5703125" style="5" customWidth="1"/>
    <col min="9735" max="9735" width="14.5703125" style="5" customWidth="1"/>
    <col min="9736" max="9736" width="19.85546875" style="5" customWidth="1"/>
    <col min="9737" max="9737" width="28" style="5" customWidth="1"/>
    <col min="9738" max="9738" width="22.28515625" style="5" customWidth="1"/>
    <col min="9739" max="9739" width="20.85546875" style="5" customWidth="1"/>
    <col min="9740" max="9740" width="17.28515625" style="5" customWidth="1"/>
    <col min="9741" max="9984" width="9.140625" style="5"/>
    <col min="9985" max="9985" width="6.28515625" style="5" customWidth="1"/>
    <col min="9986" max="9986" width="7.140625" style="5" customWidth="1"/>
    <col min="9987" max="9987" width="7" style="5" customWidth="1"/>
    <col min="9988" max="9988" width="15.28515625" style="5" customWidth="1"/>
    <col min="9989" max="9989" width="14.85546875" style="5" customWidth="1"/>
    <col min="9990" max="9990" width="15.5703125" style="5" customWidth="1"/>
    <col min="9991" max="9991" width="14.5703125" style="5" customWidth="1"/>
    <col min="9992" max="9992" width="19.85546875" style="5" customWidth="1"/>
    <col min="9993" max="9993" width="28" style="5" customWidth="1"/>
    <col min="9994" max="9994" width="22.28515625" style="5" customWidth="1"/>
    <col min="9995" max="9995" width="20.85546875" style="5" customWidth="1"/>
    <col min="9996" max="9996" width="17.28515625" style="5" customWidth="1"/>
    <col min="9997" max="10240" width="9.140625" style="5"/>
    <col min="10241" max="10241" width="6.28515625" style="5" customWidth="1"/>
    <col min="10242" max="10242" width="7.140625" style="5" customWidth="1"/>
    <col min="10243" max="10243" width="7" style="5" customWidth="1"/>
    <col min="10244" max="10244" width="15.28515625" style="5" customWidth="1"/>
    <col min="10245" max="10245" width="14.85546875" style="5" customWidth="1"/>
    <col min="10246" max="10246" width="15.5703125" style="5" customWidth="1"/>
    <col min="10247" max="10247" width="14.5703125" style="5" customWidth="1"/>
    <col min="10248" max="10248" width="19.85546875" style="5" customWidth="1"/>
    <col min="10249" max="10249" width="28" style="5" customWidth="1"/>
    <col min="10250" max="10250" width="22.28515625" style="5" customWidth="1"/>
    <col min="10251" max="10251" width="20.85546875" style="5" customWidth="1"/>
    <col min="10252" max="10252" width="17.28515625" style="5" customWidth="1"/>
    <col min="10253" max="10496" width="9.140625" style="5"/>
    <col min="10497" max="10497" width="6.28515625" style="5" customWidth="1"/>
    <col min="10498" max="10498" width="7.140625" style="5" customWidth="1"/>
    <col min="10499" max="10499" width="7" style="5" customWidth="1"/>
    <col min="10500" max="10500" width="15.28515625" style="5" customWidth="1"/>
    <col min="10501" max="10501" width="14.85546875" style="5" customWidth="1"/>
    <col min="10502" max="10502" width="15.5703125" style="5" customWidth="1"/>
    <col min="10503" max="10503" width="14.5703125" style="5" customWidth="1"/>
    <col min="10504" max="10504" width="19.85546875" style="5" customWidth="1"/>
    <col min="10505" max="10505" width="28" style="5" customWidth="1"/>
    <col min="10506" max="10506" width="22.28515625" style="5" customWidth="1"/>
    <col min="10507" max="10507" width="20.85546875" style="5" customWidth="1"/>
    <col min="10508" max="10508" width="17.28515625" style="5" customWidth="1"/>
    <col min="10509" max="10752" width="9.140625" style="5"/>
    <col min="10753" max="10753" width="6.28515625" style="5" customWidth="1"/>
    <col min="10754" max="10754" width="7.140625" style="5" customWidth="1"/>
    <col min="10755" max="10755" width="7" style="5" customWidth="1"/>
    <col min="10756" max="10756" width="15.28515625" style="5" customWidth="1"/>
    <col min="10757" max="10757" width="14.85546875" style="5" customWidth="1"/>
    <col min="10758" max="10758" width="15.5703125" style="5" customWidth="1"/>
    <col min="10759" max="10759" width="14.5703125" style="5" customWidth="1"/>
    <col min="10760" max="10760" width="19.85546875" style="5" customWidth="1"/>
    <col min="10761" max="10761" width="28" style="5" customWidth="1"/>
    <col min="10762" max="10762" width="22.28515625" style="5" customWidth="1"/>
    <col min="10763" max="10763" width="20.85546875" style="5" customWidth="1"/>
    <col min="10764" max="10764" width="17.28515625" style="5" customWidth="1"/>
    <col min="10765" max="11008" width="9.140625" style="5"/>
    <col min="11009" max="11009" width="6.28515625" style="5" customWidth="1"/>
    <col min="11010" max="11010" width="7.140625" style="5" customWidth="1"/>
    <col min="11011" max="11011" width="7" style="5" customWidth="1"/>
    <col min="11012" max="11012" width="15.28515625" style="5" customWidth="1"/>
    <col min="11013" max="11013" width="14.85546875" style="5" customWidth="1"/>
    <col min="11014" max="11014" width="15.5703125" style="5" customWidth="1"/>
    <col min="11015" max="11015" width="14.5703125" style="5" customWidth="1"/>
    <col min="11016" max="11016" width="19.85546875" style="5" customWidth="1"/>
    <col min="11017" max="11017" width="28" style="5" customWidth="1"/>
    <col min="11018" max="11018" width="22.28515625" style="5" customWidth="1"/>
    <col min="11019" max="11019" width="20.85546875" style="5" customWidth="1"/>
    <col min="11020" max="11020" width="17.28515625" style="5" customWidth="1"/>
    <col min="11021" max="11264" width="9.140625" style="5"/>
    <col min="11265" max="11265" width="6.28515625" style="5" customWidth="1"/>
    <col min="11266" max="11266" width="7.140625" style="5" customWidth="1"/>
    <col min="11267" max="11267" width="7" style="5" customWidth="1"/>
    <col min="11268" max="11268" width="15.28515625" style="5" customWidth="1"/>
    <col min="11269" max="11269" width="14.85546875" style="5" customWidth="1"/>
    <col min="11270" max="11270" width="15.5703125" style="5" customWidth="1"/>
    <col min="11271" max="11271" width="14.5703125" style="5" customWidth="1"/>
    <col min="11272" max="11272" width="19.85546875" style="5" customWidth="1"/>
    <col min="11273" max="11273" width="28" style="5" customWidth="1"/>
    <col min="11274" max="11274" width="22.28515625" style="5" customWidth="1"/>
    <col min="11275" max="11275" width="20.85546875" style="5" customWidth="1"/>
    <col min="11276" max="11276" width="17.28515625" style="5" customWidth="1"/>
    <col min="11277" max="11520" width="9.140625" style="5"/>
    <col min="11521" max="11521" width="6.28515625" style="5" customWidth="1"/>
    <col min="11522" max="11522" width="7.140625" style="5" customWidth="1"/>
    <col min="11523" max="11523" width="7" style="5" customWidth="1"/>
    <col min="11524" max="11524" width="15.28515625" style="5" customWidth="1"/>
    <col min="11525" max="11525" width="14.85546875" style="5" customWidth="1"/>
    <col min="11526" max="11526" width="15.5703125" style="5" customWidth="1"/>
    <col min="11527" max="11527" width="14.5703125" style="5" customWidth="1"/>
    <col min="11528" max="11528" width="19.85546875" style="5" customWidth="1"/>
    <col min="11529" max="11529" width="28" style="5" customWidth="1"/>
    <col min="11530" max="11530" width="22.28515625" style="5" customWidth="1"/>
    <col min="11531" max="11531" width="20.85546875" style="5" customWidth="1"/>
    <col min="11532" max="11532" width="17.28515625" style="5" customWidth="1"/>
    <col min="11533" max="11776" width="9.140625" style="5"/>
    <col min="11777" max="11777" width="6.28515625" style="5" customWidth="1"/>
    <col min="11778" max="11778" width="7.140625" style="5" customWidth="1"/>
    <col min="11779" max="11779" width="7" style="5" customWidth="1"/>
    <col min="11780" max="11780" width="15.28515625" style="5" customWidth="1"/>
    <col min="11781" max="11781" width="14.85546875" style="5" customWidth="1"/>
    <col min="11782" max="11782" width="15.5703125" style="5" customWidth="1"/>
    <col min="11783" max="11783" width="14.5703125" style="5" customWidth="1"/>
    <col min="11784" max="11784" width="19.85546875" style="5" customWidth="1"/>
    <col min="11785" max="11785" width="28" style="5" customWidth="1"/>
    <col min="11786" max="11786" width="22.28515625" style="5" customWidth="1"/>
    <col min="11787" max="11787" width="20.85546875" style="5" customWidth="1"/>
    <col min="11788" max="11788" width="17.28515625" style="5" customWidth="1"/>
    <col min="11789" max="12032" width="9.140625" style="5"/>
    <col min="12033" max="12033" width="6.28515625" style="5" customWidth="1"/>
    <col min="12034" max="12034" width="7.140625" style="5" customWidth="1"/>
    <col min="12035" max="12035" width="7" style="5" customWidth="1"/>
    <col min="12036" max="12036" width="15.28515625" style="5" customWidth="1"/>
    <col min="12037" max="12037" width="14.85546875" style="5" customWidth="1"/>
    <col min="12038" max="12038" width="15.5703125" style="5" customWidth="1"/>
    <col min="12039" max="12039" width="14.5703125" style="5" customWidth="1"/>
    <col min="12040" max="12040" width="19.85546875" style="5" customWidth="1"/>
    <col min="12041" max="12041" width="28" style="5" customWidth="1"/>
    <col min="12042" max="12042" width="22.28515625" style="5" customWidth="1"/>
    <col min="12043" max="12043" width="20.85546875" style="5" customWidth="1"/>
    <col min="12044" max="12044" width="17.28515625" style="5" customWidth="1"/>
    <col min="12045" max="12288" width="9.140625" style="5"/>
    <col min="12289" max="12289" width="6.28515625" style="5" customWidth="1"/>
    <col min="12290" max="12290" width="7.140625" style="5" customWidth="1"/>
    <col min="12291" max="12291" width="7" style="5" customWidth="1"/>
    <col min="12292" max="12292" width="15.28515625" style="5" customWidth="1"/>
    <col min="12293" max="12293" width="14.85546875" style="5" customWidth="1"/>
    <col min="12294" max="12294" width="15.5703125" style="5" customWidth="1"/>
    <col min="12295" max="12295" width="14.5703125" style="5" customWidth="1"/>
    <col min="12296" max="12296" width="19.85546875" style="5" customWidth="1"/>
    <col min="12297" max="12297" width="28" style="5" customWidth="1"/>
    <col min="12298" max="12298" width="22.28515625" style="5" customWidth="1"/>
    <col min="12299" max="12299" width="20.85546875" style="5" customWidth="1"/>
    <col min="12300" max="12300" width="17.28515625" style="5" customWidth="1"/>
    <col min="12301" max="12544" width="9.140625" style="5"/>
    <col min="12545" max="12545" width="6.28515625" style="5" customWidth="1"/>
    <col min="12546" max="12546" width="7.140625" style="5" customWidth="1"/>
    <col min="12547" max="12547" width="7" style="5" customWidth="1"/>
    <col min="12548" max="12548" width="15.28515625" style="5" customWidth="1"/>
    <col min="12549" max="12549" width="14.85546875" style="5" customWidth="1"/>
    <col min="12550" max="12550" width="15.5703125" style="5" customWidth="1"/>
    <col min="12551" max="12551" width="14.5703125" style="5" customWidth="1"/>
    <col min="12552" max="12552" width="19.85546875" style="5" customWidth="1"/>
    <col min="12553" max="12553" width="28" style="5" customWidth="1"/>
    <col min="12554" max="12554" width="22.28515625" style="5" customWidth="1"/>
    <col min="12555" max="12555" width="20.85546875" style="5" customWidth="1"/>
    <col min="12556" max="12556" width="17.28515625" style="5" customWidth="1"/>
    <col min="12557" max="12800" width="9.140625" style="5"/>
    <col min="12801" max="12801" width="6.28515625" style="5" customWidth="1"/>
    <col min="12802" max="12802" width="7.140625" style="5" customWidth="1"/>
    <col min="12803" max="12803" width="7" style="5" customWidth="1"/>
    <col min="12804" max="12804" width="15.28515625" style="5" customWidth="1"/>
    <col min="12805" max="12805" width="14.85546875" style="5" customWidth="1"/>
    <col min="12806" max="12806" width="15.5703125" style="5" customWidth="1"/>
    <col min="12807" max="12807" width="14.5703125" style="5" customWidth="1"/>
    <col min="12808" max="12808" width="19.85546875" style="5" customWidth="1"/>
    <col min="12809" max="12809" width="28" style="5" customWidth="1"/>
    <col min="12810" max="12810" width="22.28515625" style="5" customWidth="1"/>
    <col min="12811" max="12811" width="20.85546875" style="5" customWidth="1"/>
    <col min="12812" max="12812" width="17.28515625" style="5" customWidth="1"/>
    <col min="12813" max="13056" width="9.140625" style="5"/>
    <col min="13057" max="13057" width="6.28515625" style="5" customWidth="1"/>
    <col min="13058" max="13058" width="7.140625" style="5" customWidth="1"/>
    <col min="13059" max="13059" width="7" style="5" customWidth="1"/>
    <col min="13060" max="13060" width="15.28515625" style="5" customWidth="1"/>
    <col min="13061" max="13061" width="14.85546875" style="5" customWidth="1"/>
    <col min="13062" max="13062" width="15.5703125" style="5" customWidth="1"/>
    <col min="13063" max="13063" width="14.5703125" style="5" customWidth="1"/>
    <col min="13064" max="13064" width="19.85546875" style="5" customWidth="1"/>
    <col min="13065" max="13065" width="28" style="5" customWidth="1"/>
    <col min="13066" max="13066" width="22.28515625" style="5" customWidth="1"/>
    <col min="13067" max="13067" width="20.85546875" style="5" customWidth="1"/>
    <col min="13068" max="13068" width="17.28515625" style="5" customWidth="1"/>
    <col min="13069" max="13312" width="9.140625" style="5"/>
    <col min="13313" max="13313" width="6.28515625" style="5" customWidth="1"/>
    <col min="13314" max="13314" width="7.140625" style="5" customWidth="1"/>
    <col min="13315" max="13315" width="7" style="5" customWidth="1"/>
    <col min="13316" max="13316" width="15.28515625" style="5" customWidth="1"/>
    <col min="13317" max="13317" width="14.85546875" style="5" customWidth="1"/>
    <col min="13318" max="13318" width="15.5703125" style="5" customWidth="1"/>
    <col min="13319" max="13319" width="14.5703125" style="5" customWidth="1"/>
    <col min="13320" max="13320" width="19.85546875" style="5" customWidth="1"/>
    <col min="13321" max="13321" width="28" style="5" customWidth="1"/>
    <col min="13322" max="13322" width="22.28515625" style="5" customWidth="1"/>
    <col min="13323" max="13323" width="20.85546875" style="5" customWidth="1"/>
    <col min="13324" max="13324" width="17.28515625" style="5" customWidth="1"/>
    <col min="13325" max="13568" width="9.140625" style="5"/>
    <col min="13569" max="13569" width="6.28515625" style="5" customWidth="1"/>
    <col min="13570" max="13570" width="7.140625" style="5" customWidth="1"/>
    <col min="13571" max="13571" width="7" style="5" customWidth="1"/>
    <col min="13572" max="13572" width="15.28515625" style="5" customWidth="1"/>
    <col min="13573" max="13573" width="14.85546875" style="5" customWidth="1"/>
    <col min="13574" max="13574" width="15.5703125" style="5" customWidth="1"/>
    <col min="13575" max="13575" width="14.5703125" style="5" customWidth="1"/>
    <col min="13576" max="13576" width="19.85546875" style="5" customWidth="1"/>
    <col min="13577" max="13577" width="28" style="5" customWidth="1"/>
    <col min="13578" max="13578" width="22.28515625" style="5" customWidth="1"/>
    <col min="13579" max="13579" width="20.85546875" style="5" customWidth="1"/>
    <col min="13580" max="13580" width="17.28515625" style="5" customWidth="1"/>
    <col min="13581" max="13824" width="9.140625" style="5"/>
    <col min="13825" max="13825" width="6.28515625" style="5" customWidth="1"/>
    <col min="13826" max="13826" width="7.140625" style="5" customWidth="1"/>
    <col min="13827" max="13827" width="7" style="5" customWidth="1"/>
    <col min="13828" max="13828" width="15.28515625" style="5" customWidth="1"/>
    <col min="13829" max="13829" width="14.85546875" style="5" customWidth="1"/>
    <col min="13830" max="13830" width="15.5703125" style="5" customWidth="1"/>
    <col min="13831" max="13831" width="14.5703125" style="5" customWidth="1"/>
    <col min="13832" max="13832" width="19.85546875" style="5" customWidth="1"/>
    <col min="13833" max="13833" width="28" style="5" customWidth="1"/>
    <col min="13834" max="13834" width="22.28515625" style="5" customWidth="1"/>
    <col min="13835" max="13835" width="20.85546875" style="5" customWidth="1"/>
    <col min="13836" max="13836" width="17.28515625" style="5" customWidth="1"/>
    <col min="13837" max="14080" width="9.140625" style="5"/>
    <col min="14081" max="14081" width="6.28515625" style="5" customWidth="1"/>
    <col min="14082" max="14082" width="7.140625" style="5" customWidth="1"/>
    <col min="14083" max="14083" width="7" style="5" customWidth="1"/>
    <col min="14084" max="14084" width="15.28515625" style="5" customWidth="1"/>
    <col min="14085" max="14085" width="14.85546875" style="5" customWidth="1"/>
    <col min="14086" max="14086" width="15.5703125" style="5" customWidth="1"/>
    <col min="14087" max="14087" width="14.5703125" style="5" customWidth="1"/>
    <col min="14088" max="14088" width="19.85546875" style="5" customWidth="1"/>
    <col min="14089" max="14089" width="28" style="5" customWidth="1"/>
    <col min="14090" max="14090" width="22.28515625" style="5" customWidth="1"/>
    <col min="14091" max="14091" width="20.85546875" style="5" customWidth="1"/>
    <col min="14092" max="14092" width="17.28515625" style="5" customWidth="1"/>
    <col min="14093" max="14336" width="9.140625" style="5"/>
    <col min="14337" max="14337" width="6.28515625" style="5" customWidth="1"/>
    <col min="14338" max="14338" width="7.140625" style="5" customWidth="1"/>
    <col min="14339" max="14339" width="7" style="5" customWidth="1"/>
    <col min="14340" max="14340" width="15.28515625" style="5" customWidth="1"/>
    <col min="14341" max="14341" width="14.85546875" style="5" customWidth="1"/>
    <col min="14342" max="14342" width="15.5703125" style="5" customWidth="1"/>
    <col min="14343" max="14343" width="14.5703125" style="5" customWidth="1"/>
    <col min="14344" max="14344" width="19.85546875" style="5" customWidth="1"/>
    <col min="14345" max="14345" width="28" style="5" customWidth="1"/>
    <col min="14346" max="14346" width="22.28515625" style="5" customWidth="1"/>
    <col min="14347" max="14347" width="20.85546875" style="5" customWidth="1"/>
    <col min="14348" max="14348" width="17.28515625" style="5" customWidth="1"/>
    <col min="14349" max="14592" width="9.140625" style="5"/>
    <col min="14593" max="14593" width="6.28515625" style="5" customWidth="1"/>
    <col min="14594" max="14594" width="7.140625" style="5" customWidth="1"/>
    <col min="14595" max="14595" width="7" style="5" customWidth="1"/>
    <col min="14596" max="14596" width="15.28515625" style="5" customWidth="1"/>
    <col min="14597" max="14597" width="14.85546875" style="5" customWidth="1"/>
    <col min="14598" max="14598" width="15.5703125" style="5" customWidth="1"/>
    <col min="14599" max="14599" width="14.5703125" style="5" customWidth="1"/>
    <col min="14600" max="14600" width="19.85546875" style="5" customWidth="1"/>
    <col min="14601" max="14601" width="28" style="5" customWidth="1"/>
    <col min="14602" max="14602" width="22.28515625" style="5" customWidth="1"/>
    <col min="14603" max="14603" width="20.85546875" style="5" customWidth="1"/>
    <col min="14604" max="14604" width="17.28515625" style="5" customWidth="1"/>
    <col min="14605" max="14848" width="9.140625" style="5"/>
    <col min="14849" max="14849" width="6.28515625" style="5" customWidth="1"/>
    <col min="14850" max="14850" width="7.140625" style="5" customWidth="1"/>
    <col min="14851" max="14851" width="7" style="5" customWidth="1"/>
    <col min="14852" max="14852" width="15.28515625" style="5" customWidth="1"/>
    <col min="14853" max="14853" width="14.85546875" style="5" customWidth="1"/>
    <col min="14854" max="14854" width="15.5703125" style="5" customWidth="1"/>
    <col min="14855" max="14855" width="14.5703125" style="5" customWidth="1"/>
    <col min="14856" max="14856" width="19.85546875" style="5" customWidth="1"/>
    <col min="14857" max="14857" width="28" style="5" customWidth="1"/>
    <col min="14858" max="14858" width="22.28515625" style="5" customWidth="1"/>
    <col min="14859" max="14859" width="20.85546875" style="5" customWidth="1"/>
    <col min="14860" max="14860" width="17.28515625" style="5" customWidth="1"/>
    <col min="14861" max="15104" width="9.140625" style="5"/>
    <col min="15105" max="15105" width="6.28515625" style="5" customWidth="1"/>
    <col min="15106" max="15106" width="7.140625" style="5" customWidth="1"/>
    <col min="15107" max="15107" width="7" style="5" customWidth="1"/>
    <col min="15108" max="15108" width="15.28515625" style="5" customWidth="1"/>
    <col min="15109" max="15109" width="14.85546875" style="5" customWidth="1"/>
    <col min="15110" max="15110" width="15.5703125" style="5" customWidth="1"/>
    <col min="15111" max="15111" width="14.5703125" style="5" customWidth="1"/>
    <col min="15112" max="15112" width="19.85546875" style="5" customWidth="1"/>
    <col min="15113" max="15113" width="28" style="5" customWidth="1"/>
    <col min="15114" max="15114" width="22.28515625" style="5" customWidth="1"/>
    <col min="15115" max="15115" width="20.85546875" style="5" customWidth="1"/>
    <col min="15116" max="15116" width="17.28515625" style="5" customWidth="1"/>
    <col min="15117" max="15360" width="9.140625" style="5"/>
    <col min="15361" max="15361" width="6.28515625" style="5" customWidth="1"/>
    <col min="15362" max="15362" width="7.140625" style="5" customWidth="1"/>
    <col min="15363" max="15363" width="7" style="5" customWidth="1"/>
    <col min="15364" max="15364" width="15.28515625" style="5" customWidth="1"/>
    <col min="15365" max="15365" width="14.85546875" style="5" customWidth="1"/>
    <col min="15366" max="15366" width="15.5703125" style="5" customWidth="1"/>
    <col min="15367" max="15367" width="14.5703125" style="5" customWidth="1"/>
    <col min="15368" max="15368" width="19.85546875" style="5" customWidth="1"/>
    <col min="15369" max="15369" width="28" style="5" customWidth="1"/>
    <col min="15370" max="15370" width="22.28515625" style="5" customWidth="1"/>
    <col min="15371" max="15371" width="20.85546875" style="5" customWidth="1"/>
    <col min="15372" max="15372" width="17.28515625" style="5" customWidth="1"/>
    <col min="15373" max="15616" width="9.140625" style="5"/>
    <col min="15617" max="15617" width="6.28515625" style="5" customWidth="1"/>
    <col min="15618" max="15618" width="7.140625" style="5" customWidth="1"/>
    <col min="15619" max="15619" width="7" style="5" customWidth="1"/>
    <col min="15620" max="15620" width="15.28515625" style="5" customWidth="1"/>
    <col min="15621" max="15621" width="14.85546875" style="5" customWidth="1"/>
    <col min="15622" max="15622" width="15.5703125" style="5" customWidth="1"/>
    <col min="15623" max="15623" width="14.5703125" style="5" customWidth="1"/>
    <col min="15624" max="15624" width="19.85546875" style="5" customWidth="1"/>
    <col min="15625" max="15625" width="28" style="5" customWidth="1"/>
    <col min="15626" max="15626" width="22.28515625" style="5" customWidth="1"/>
    <col min="15627" max="15627" width="20.85546875" style="5" customWidth="1"/>
    <col min="15628" max="15628" width="17.28515625" style="5" customWidth="1"/>
    <col min="15629" max="15872" width="9.140625" style="5"/>
    <col min="15873" max="15873" width="6.28515625" style="5" customWidth="1"/>
    <col min="15874" max="15874" width="7.140625" style="5" customWidth="1"/>
    <col min="15875" max="15875" width="7" style="5" customWidth="1"/>
    <col min="15876" max="15876" width="15.28515625" style="5" customWidth="1"/>
    <col min="15877" max="15877" width="14.85546875" style="5" customWidth="1"/>
    <col min="15878" max="15878" width="15.5703125" style="5" customWidth="1"/>
    <col min="15879" max="15879" width="14.5703125" style="5" customWidth="1"/>
    <col min="15880" max="15880" width="19.85546875" style="5" customWidth="1"/>
    <col min="15881" max="15881" width="28" style="5" customWidth="1"/>
    <col min="15882" max="15882" width="22.28515625" style="5" customWidth="1"/>
    <col min="15883" max="15883" width="20.85546875" style="5" customWidth="1"/>
    <col min="15884" max="15884" width="17.28515625" style="5" customWidth="1"/>
    <col min="15885" max="16128" width="9.140625" style="5"/>
    <col min="16129" max="16129" width="6.28515625" style="5" customWidth="1"/>
    <col min="16130" max="16130" width="7.140625" style="5" customWidth="1"/>
    <col min="16131" max="16131" width="7" style="5" customWidth="1"/>
    <col min="16132" max="16132" width="15.28515625" style="5" customWidth="1"/>
    <col min="16133" max="16133" width="14.85546875" style="5" customWidth="1"/>
    <col min="16134" max="16134" width="15.5703125" style="5" customWidth="1"/>
    <col min="16135" max="16135" width="14.5703125" style="5" customWidth="1"/>
    <col min="16136" max="16136" width="19.85546875" style="5" customWidth="1"/>
    <col min="16137" max="16137" width="28" style="5" customWidth="1"/>
    <col min="16138" max="16138" width="22.28515625" style="5" customWidth="1"/>
    <col min="16139" max="16139" width="20.85546875" style="5" customWidth="1"/>
    <col min="16140" max="16140" width="17.28515625" style="5" customWidth="1"/>
    <col min="16141" max="16384" width="9.140625" style="5"/>
  </cols>
  <sheetData>
    <row r="1" spans="1:15" ht="23.25" customHeight="1">
      <c r="A1" s="239" t="s">
        <v>0</v>
      </c>
      <c r="B1" s="240"/>
      <c r="C1" s="241"/>
      <c r="D1" s="4"/>
      <c r="E1" s="4"/>
      <c r="F1" s="4"/>
      <c r="G1" s="1" t="s">
        <v>258</v>
      </c>
      <c r="H1" s="2"/>
      <c r="I1" s="352"/>
      <c r="J1" s="353"/>
      <c r="K1" s="354"/>
      <c r="L1" s="352"/>
    </row>
    <row r="2" spans="1:15" ht="24" customHeight="1">
      <c r="A2" s="239" t="s">
        <v>1</v>
      </c>
      <c r="B2" s="240"/>
      <c r="C2" s="241"/>
      <c r="D2" s="4"/>
      <c r="E2" s="4"/>
      <c r="F2" s="4"/>
      <c r="G2" s="4"/>
      <c r="H2" s="6" t="s">
        <v>2</v>
      </c>
      <c r="I2" s="352"/>
      <c r="J2" s="353"/>
      <c r="K2" s="354"/>
      <c r="L2" s="352"/>
    </row>
    <row r="3" spans="1:15" ht="24" customHeight="1">
      <c r="A3" s="239" t="s">
        <v>198</v>
      </c>
      <c r="B3" s="240"/>
      <c r="C3" s="241"/>
      <c r="D3" s="4"/>
      <c r="E3" s="4"/>
      <c r="F3" s="4"/>
      <c r="G3" s="4"/>
      <c r="H3" s="7"/>
      <c r="I3" s="352"/>
      <c r="J3" s="353"/>
      <c r="K3" s="354"/>
      <c r="L3" s="352"/>
    </row>
    <row r="4" spans="1:15" ht="12.75" customHeight="1">
      <c r="A4" s="8"/>
      <c r="B4" s="4"/>
      <c r="C4" s="9"/>
      <c r="D4" s="4"/>
      <c r="E4" s="4"/>
      <c r="F4" s="4"/>
      <c r="G4" s="4"/>
      <c r="H4" s="7"/>
      <c r="I4" s="352"/>
      <c r="J4" s="353"/>
      <c r="K4" s="354"/>
      <c r="L4" s="352"/>
    </row>
    <row r="5" spans="1:15" ht="12.75" customHeight="1">
      <c r="A5" s="8"/>
      <c r="B5" s="4"/>
      <c r="C5" s="9"/>
      <c r="D5" s="4"/>
      <c r="E5" s="4"/>
      <c r="F5" s="4"/>
      <c r="G5" s="4"/>
      <c r="H5" s="7"/>
      <c r="I5" s="352"/>
      <c r="J5" s="353"/>
      <c r="K5" s="354"/>
      <c r="L5" s="352"/>
    </row>
    <row r="6" spans="1:15" ht="19.5">
      <c r="A6" s="8" t="s">
        <v>3</v>
      </c>
      <c r="B6" s="4"/>
      <c r="C6" s="9"/>
      <c r="D6" s="4"/>
      <c r="E6" s="4"/>
      <c r="F6" s="4"/>
      <c r="G6" s="4"/>
      <c r="H6" s="7"/>
      <c r="I6" s="352"/>
      <c r="J6" s="353"/>
      <c r="K6" s="354"/>
      <c r="L6" s="352"/>
    </row>
    <row r="7" spans="1:15" ht="12.75" customHeight="1">
      <c r="A7" s="8"/>
      <c r="B7" s="4"/>
      <c r="C7" s="9"/>
      <c r="D7" s="4"/>
      <c r="E7" s="4"/>
      <c r="F7" s="4"/>
      <c r="G7" s="4"/>
      <c r="H7" s="7"/>
      <c r="I7" s="352"/>
      <c r="J7" s="353"/>
      <c r="K7" s="354"/>
      <c r="L7" s="352"/>
    </row>
    <row r="8" spans="1:15" ht="13.5" customHeight="1">
      <c r="A8" s="4"/>
      <c r="B8" s="4"/>
      <c r="C8" s="9"/>
      <c r="D8" s="4"/>
      <c r="E8" s="4"/>
      <c r="F8" s="4"/>
      <c r="G8" s="4"/>
      <c r="H8" s="7"/>
      <c r="I8" s="352"/>
      <c r="J8" s="353"/>
      <c r="K8" s="354"/>
      <c r="L8" s="352"/>
    </row>
    <row r="9" spans="1:15">
      <c r="A9" s="242" t="s">
        <v>4</v>
      </c>
      <c r="B9" s="240"/>
      <c r="C9" s="241"/>
      <c r="D9" s="4"/>
      <c r="E9" s="4"/>
      <c r="F9" s="4"/>
      <c r="G9" s="4"/>
      <c r="H9" s="7"/>
      <c r="I9" s="352"/>
      <c r="J9" s="353"/>
      <c r="K9" s="354"/>
      <c r="L9" s="352"/>
    </row>
    <row r="10" spans="1:15">
      <c r="A10" s="242" t="s">
        <v>171</v>
      </c>
      <c r="B10" s="240"/>
      <c r="C10" s="241"/>
      <c r="D10" s="4"/>
      <c r="E10" s="4"/>
      <c r="F10" s="4"/>
      <c r="G10" s="4"/>
      <c r="H10" s="7"/>
      <c r="I10" s="352"/>
      <c r="J10" s="353"/>
      <c r="K10" s="354"/>
      <c r="L10" s="352"/>
    </row>
    <row r="11" spans="1:15">
      <c r="A11" s="242" t="s">
        <v>5</v>
      </c>
      <c r="B11" s="240"/>
      <c r="C11" s="241"/>
      <c r="D11" s="4"/>
      <c r="E11" s="4"/>
      <c r="F11" s="4"/>
      <c r="G11" s="4"/>
      <c r="H11" s="7"/>
      <c r="I11" s="352"/>
      <c r="J11" s="353"/>
      <c r="K11" s="354"/>
      <c r="L11" s="352"/>
    </row>
    <row r="12" spans="1:15" ht="14.25" customHeight="1">
      <c r="A12" s="242"/>
      <c r="B12" s="240"/>
      <c r="C12" s="241"/>
      <c r="D12" s="4"/>
      <c r="E12" s="4"/>
      <c r="F12" s="4"/>
      <c r="G12" s="4"/>
      <c r="H12" s="7"/>
      <c r="I12" s="352"/>
      <c r="J12" s="353"/>
      <c r="K12" s="354"/>
      <c r="L12" s="352"/>
    </row>
    <row r="13" spans="1:15" s="63" customFormat="1" ht="15.75">
      <c r="A13" s="244"/>
      <c r="B13" s="244"/>
      <c r="C13" s="245"/>
      <c r="D13" s="244"/>
      <c r="E13" s="245" t="s">
        <v>6</v>
      </c>
      <c r="F13" s="244"/>
      <c r="G13" s="244"/>
      <c r="H13" s="3"/>
      <c r="I13" s="355"/>
      <c r="J13" s="355"/>
      <c r="K13" s="356"/>
      <c r="L13" s="355"/>
      <c r="M13" s="357"/>
      <c r="N13" s="357"/>
      <c r="O13" s="357"/>
    </row>
    <row r="14" spans="1:15" s="63" customFormat="1" ht="15.75">
      <c r="A14" s="244"/>
      <c r="B14" s="244"/>
      <c r="C14" s="245"/>
      <c r="D14" s="244"/>
      <c r="E14" s="245"/>
      <c r="F14" s="244"/>
      <c r="G14" s="244"/>
      <c r="H14" s="3"/>
      <c r="I14" s="355"/>
      <c r="J14" s="355"/>
      <c r="K14" s="356"/>
      <c r="L14" s="355"/>
      <c r="M14" s="357"/>
      <c r="N14" s="357"/>
      <c r="O14" s="357"/>
    </row>
    <row r="15" spans="1:15">
      <c r="A15" s="246" t="s">
        <v>170</v>
      </c>
      <c r="B15" s="247"/>
      <c r="C15" s="247"/>
      <c r="D15" s="247"/>
      <c r="E15" s="10"/>
      <c r="F15" s="400"/>
      <c r="G15" s="4"/>
      <c r="H15" s="7"/>
      <c r="I15" s="358"/>
      <c r="J15" s="355"/>
      <c r="K15" s="359"/>
      <c r="L15" s="359"/>
    </row>
    <row r="16" spans="1:15">
      <c r="A16" s="248" t="s">
        <v>199</v>
      </c>
      <c r="B16" s="247"/>
      <c r="C16" s="247"/>
      <c r="D16" s="247"/>
      <c r="E16" s="10"/>
      <c r="F16" s="400"/>
      <c r="G16" s="4"/>
      <c r="H16" s="7"/>
      <c r="I16" s="359"/>
      <c r="J16" s="355"/>
      <c r="K16" s="359"/>
      <c r="L16" s="359"/>
    </row>
    <row r="17" spans="1:12" ht="15" customHeight="1">
      <c r="A17" s="249" t="s">
        <v>200</v>
      </c>
      <c r="B17" s="250"/>
      <c r="C17" s="251"/>
      <c r="D17" s="250"/>
      <c r="E17" s="400"/>
      <c r="F17" s="400"/>
      <c r="I17" s="360"/>
    </row>
    <row r="18" spans="1:12" ht="15" customHeight="1">
      <c r="A18" s="235" t="s">
        <v>243</v>
      </c>
      <c r="B18" s="236"/>
      <c r="C18" s="237"/>
      <c r="D18" s="238"/>
      <c r="E18" s="400"/>
      <c r="F18" s="400"/>
      <c r="I18" s="360"/>
    </row>
    <row r="19" spans="1:12" ht="15" customHeight="1">
      <c r="A19" s="235" t="s">
        <v>244</v>
      </c>
      <c r="B19" s="236"/>
      <c r="C19" s="237"/>
      <c r="D19" s="238"/>
      <c r="E19" s="400"/>
      <c r="F19" s="400"/>
      <c r="I19" s="360"/>
    </row>
    <row r="20" spans="1:12" ht="15" customHeight="1">
      <c r="A20" s="235" t="s">
        <v>245</v>
      </c>
      <c r="I20" s="360"/>
    </row>
    <row r="21" spans="1:12" ht="15" customHeight="1">
      <c r="I21" s="360"/>
    </row>
    <row r="22" spans="1:12" ht="15" customHeight="1">
      <c r="I22" s="360"/>
    </row>
    <row r="23" spans="1:12" ht="15" customHeight="1">
      <c r="I23" s="360"/>
    </row>
    <row r="24" spans="1:12">
      <c r="A24" s="253" t="s">
        <v>7</v>
      </c>
      <c r="B24" s="254"/>
      <c r="C24" s="254"/>
      <c r="I24" s="363"/>
      <c r="J24" s="364"/>
      <c r="K24" s="360"/>
      <c r="L24" s="365"/>
    </row>
    <row r="25" spans="1:12" ht="15.75">
      <c r="A25" s="255"/>
      <c r="B25" s="255"/>
      <c r="C25" s="255"/>
      <c r="D25" s="256"/>
      <c r="E25" s="256"/>
      <c r="F25" s="257"/>
      <c r="H25" s="257"/>
      <c r="I25" s="366"/>
      <c r="K25" s="360"/>
    </row>
    <row r="26" spans="1:12" ht="15.75">
      <c r="A26" s="255" t="s">
        <v>8</v>
      </c>
      <c r="B26" s="255"/>
      <c r="C26" s="255"/>
      <c r="D26" s="256"/>
      <c r="E26" s="256"/>
      <c r="F26" s="257"/>
      <c r="H26" s="257">
        <f>H30+H41</f>
        <v>395872339.07999998</v>
      </c>
      <c r="I26" s="367"/>
      <c r="K26" s="360"/>
    </row>
    <row r="27" spans="1:12" ht="15.75">
      <c r="A27" s="255" t="s">
        <v>9</v>
      </c>
      <c r="B27" s="255"/>
      <c r="C27" s="255"/>
      <c r="D27" s="256"/>
      <c r="E27" s="256"/>
      <c r="F27" s="257"/>
      <c r="H27" s="257">
        <f>H31+H42</f>
        <v>395882732.07999998</v>
      </c>
      <c r="I27" s="363"/>
      <c r="K27" s="360"/>
    </row>
    <row r="28" spans="1:12" ht="15.75">
      <c r="A28" s="258" t="s">
        <v>10</v>
      </c>
      <c r="B28" s="258"/>
      <c r="C28" s="258"/>
      <c r="D28" s="256"/>
      <c r="E28" s="256"/>
      <c r="F28" s="257"/>
      <c r="H28" s="257"/>
      <c r="I28" s="363"/>
      <c r="K28" s="360"/>
    </row>
    <row r="29" spans="1:12" ht="15.75">
      <c r="A29" s="258"/>
      <c r="B29" s="258"/>
      <c r="C29" s="258"/>
      <c r="D29" s="256"/>
      <c r="E29" s="256"/>
      <c r="F29" s="257"/>
      <c r="H29" s="257"/>
      <c r="I29" s="363"/>
      <c r="K29" s="360"/>
    </row>
    <row r="30" spans="1:12" ht="15.75">
      <c r="A30" s="255" t="s">
        <v>11</v>
      </c>
      <c r="B30" s="255"/>
      <c r="C30" s="255"/>
      <c r="D30" s="259"/>
      <c r="E30" s="256"/>
      <c r="F30" s="260"/>
      <c r="H30" s="257">
        <f>H33+H37</f>
        <v>278101537.37</v>
      </c>
      <c r="I30" s="363"/>
      <c r="K30" s="360"/>
    </row>
    <row r="31" spans="1:12" ht="15.75">
      <c r="A31" s="255" t="s">
        <v>9</v>
      </c>
      <c r="B31" s="255"/>
      <c r="C31" s="255"/>
      <c r="D31" s="259"/>
      <c r="E31" s="256"/>
      <c r="F31" s="260"/>
      <c r="H31" s="257">
        <f>H34+H38</f>
        <v>278106756.37</v>
      </c>
      <c r="I31" s="363"/>
      <c r="J31" s="368"/>
      <c r="K31" s="360"/>
    </row>
    <row r="32" spans="1:12" ht="15.75">
      <c r="A32" s="258"/>
      <c r="B32" s="254" t="s">
        <v>12</v>
      </c>
      <c r="C32" s="258"/>
      <c r="D32" s="256"/>
      <c r="E32" s="256"/>
      <c r="F32" s="260"/>
      <c r="H32" s="257"/>
      <c r="I32" s="363"/>
      <c r="J32" s="368"/>
      <c r="K32" s="360"/>
    </row>
    <row r="33" spans="1:11" ht="15.75">
      <c r="A33" s="261" t="s">
        <v>13</v>
      </c>
      <c r="B33" s="255"/>
      <c r="C33" s="255"/>
      <c r="D33" s="256"/>
      <c r="E33" s="256"/>
      <c r="F33" s="260"/>
      <c r="H33" s="257">
        <v>268790365.04000002</v>
      </c>
      <c r="I33" s="363"/>
      <c r="K33" s="360"/>
    </row>
    <row r="34" spans="1:11" ht="15.75">
      <c r="A34" s="261" t="s">
        <v>9</v>
      </c>
      <c r="B34" s="255"/>
      <c r="C34" s="255"/>
      <c r="D34" s="256"/>
      <c r="E34" s="256"/>
      <c r="F34" s="260"/>
      <c r="H34" s="257">
        <f>H33-D61+F61</f>
        <v>268795584.04000002</v>
      </c>
      <c r="I34" s="363"/>
      <c r="K34" s="360"/>
    </row>
    <row r="35" spans="1:11" ht="15.75">
      <c r="A35" s="261"/>
      <c r="B35" s="255"/>
      <c r="C35" s="255"/>
      <c r="D35" s="256"/>
      <c r="E35" s="256"/>
      <c r="F35" s="260"/>
      <c r="H35" s="260"/>
      <c r="I35" s="363"/>
      <c r="K35" s="360"/>
    </row>
    <row r="36" spans="1:11" ht="15.75">
      <c r="A36" s="261"/>
      <c r="B36" s="262"/>
      <c r="C36" s="255"/>
      <c r="D36" s="256"/>
      <c r="E36" s="256"/>
      <c r="F36" s="260"/>
      <c r="H36" s="257"/>
      <c r="I36" s="367"/>
      <c r="K36" s="360"/>
    </row>
    <row r="37" spans="1:11" ht="15.75">
      <c r="A37" s="261" t="s">
        <v>14</v>
      </c>
      <c r="B37" s="255"/>
      <c r="C37" s="255"/>
      <c r="D37" s="256"/>
      <c r="E37" s="256"/>
      <c r="F37" s="260"/>
      <c r="H37" s="257">
        <v>9311172.3300000001</v>
      </c>
      <c r="I37" s="367"/>
      <c r="K37" s="360"/>
    </row>
    <row r="38" spans="1:11" ht="15.75">
      <c r="A38" s="261" t="s">
        <v>9</v>
      </c>
      <c r="B38" s="255"/>
      <c r="C38" s="255"/>
      <c r="D38" s="256"/>
      <c r="E38" s="256"/>
      <c r="F38" s="260"/>
      <c r="H38" s="257">
        <f>H37</f>
        <v>9311172.3300000001</v>
      </c>
      <c r="I38" s="363"/>
      <c r="J38" s="369"/>
      <c r="K38" s="360"/>
    </row>
    <row r="39" spans="1:11" ht="15.75">
      <c r="A39" s="261"/>
      <c r="B39" s="262"/>
      <c r="C39" s="255"/>
      <c r="D39" s="256"/>
      <c r="E39" s="256"/>
      <c r="F39" s="260"/>
      <c r="H39" s="260"/>
      <c r="I39" s="363"/>
      <c r="K39" s="360"/>
    </row>
    <row r="40" spans="1:11" ht="15.75">
      <c r="A40" s="261"/>
      <c r="B40" s="262"/>
      <c r="C40" s="255"/>
      <c r="D40" s="256"/>
      <c r="E40" s="256"/>
      <c r="F40" s="260"/>
      <c r="H40" s="260"/>
      <c r="I40" s="363"/>
      <c r="K40" s="360"/>
    </row>
    <row r="41" spans="1:11" ht="15.75">
      <c r="A41" s="255" t="s">
        <v>15</v>
      </c>
      <c r="B41" s="255"/>
      <c r="C41" s="263"/>
      <c r="D41" s="259"/>
      <c r="E41" s="256"/>
      <c r="F41" s="260"/>
      <c r="H41" s="257">
        <v>117770801.70999999</v>
      </c>
      <c r="I41" s="363"/>
      <c r="K41" s="360"/>
    </row>
    <row r="42" spans="1:11" ht="15.75">
      <c r="A42" s="255" t="s">
        <v>9</v>
      </c>
      <c r="B42" s="255"/>
      <c r="C42" s="263"/>
      <c r="D42" s="259"/>
      <c r="E42" s="256"/>
      <c r="F42" s="260"/>
      <c r="H42" s="257">
        <f>H41-D74+F74</f>
        <v>117775975.70999999</v>
      </c>
      <c r="I42" s="363"/>
      <c r="K42" s="360"/>
    </row>
    <row r="43" spans="1:11" ht="15.75">
      <c r="A43" s="258"/>
      <c r="B43" s="254" t="s">
        <v>12</v>
      </c>
      <c r="C43" s="264"/>
      <c r="D43" s="256"/>
      <c r="E43" s="256"/>
      <c r="F43" s="260"/>
      <c r="H43" s="257"/>
      <c r="I43" s="363"/>
      <c r="K43" s="360"/>
    </row>
    <row r="44" spans="1:11" ht="15.75">
      <c r="A44" s="261" t="s">
        <v>13</v>
      </c>
      <c r="B44" s="255"/>
      <c r="C44" s="263"/>
      <c r="D44" s="256"/>
      <c r="E44" s="256"/>
      <c r="F44" s="260"/>
      <c r="H44" s="257">
        <v>117370801.70999999</v>
      </c>
      <c r="I44" s="363"/>
      <c r="K44" s="360"/>
    </row>
    <row r="45" spans="1:11" ht="15.75">
      <c r="A45" s="261" t="s">
        <v>9</v>
      </c>
      <c r="B45" s="255"/>
      <c r="C45" s="263"/>
      <c r="D45" s="256"/>
      <c r="E45" s="256"/>
      <c r="F45" s="260"/>
      <c r="H45" s="257">
        <f>H44-D74+F74</f>
        <v>117375975.70999999</v>
      </c>
      <c r="I45" s="363"/>
      <c r="K45" s="360"/>
    </row>
    <row r="46" spans="1:11" ht="15.75">
      <c r="A46" s="261"/>
      <c r="B46" s="262"/>
      <c r="C46" s="255"/>
      <c r="D46" s="256"/>
      <c r="E46" s="256"/>
      <c r="F46" s="260"/>
      <c r="H46" s="260"/>
      <c r="I46" s="363"/>
      <c r="K46" s="360"/>
    </row>
    <row r="47" spans="1:11" ht="15.75">
      <c r="A47" s="261"/>
      <c r="B47" s="262"/>
      <c r="C47" s="255"/>
      <c r="D47" s="256"/>
      <c r="E47" s="256"/>
      <c r="F47" s="260"/>
      <c r="H47" s="260"/>
      <c r="I47" s="363"/>
      <c r="K47" s="360"/>
    </row>
    <row r="48" spans="1:11" ht="19.5">
      <c r="A48" s="265" t="s">
        <v>16</v>
      </c>
      <c r="B48" s="266"/>
      <c r="C48" s="267"/>
      <c r="D48" s="268"/>
      <c r="E48" s="268"/>
      <c r="F48" s="269"/>
      <c r="G48" s="269"/>
      <c r="H48" s="270"/>
      <c r="I48" s="363"/>
      <c r="K48" s="360"/>
    </row>
    <row r="49" spans="1:15" ht="19.5">
      <c r="A49" s="265"/>
      <c r="B49" s="266"/>
      <c r="C49" s="267"/>
      <c r="D49" s="268"/>
      <c r="E49" s="268"/>
      <c r="F49" s="269"/>
      <c r="G49" s="269"/>
      <c r="H49" s="270"/>
      <c r="I49" s="363"/>
      <c r="K49" s="360"/>
    </row>
    <row r="50" spans="1:15" ht="19.5">
      <c r="A50" s="265"/>
      <c r="B50" s="266"/>
      <c r="C50" s="267"/>
      <c r="D50" s="268"/>
      <c r="E50" s="268"/>
      <c r="F50" s="269"/>
      <c r="G50" s="269"/>
      <c r="H50" s="270"/>
      <c r="I50" s="363"/>
      <c r="K50" s="360"/>
    </row>
    <row r="51" spans="1:15">
      <c r="A51" s="271" t="s">
        <v>17</v>
      </c>
      <c r="B51" s="272"/>
      <c r="C51" s="273"/>
      <c r="D51" s="274"/>
      <c r="E51" s="274"/>
      <c r="F51" s="275"/>
      <c r="G51" s="275"/>
      <c r="I51" s="363"/>
      <c r="K51" s="360"/>
    </row>
    <row r="52" spans="1:15">
      <c r="A52" s="271"/>
      <c r="B52" s="272"/>
      <c r="C52" s="273"/>
      <c r="D52" s="274"/>
      <c r="E52" s="274"/>
      <c r="F52" s="275"/>
      <c r="G52" s="275"/>
      <c r="I52" s="363"/>
      <c r="K52" s="360"/>
    </row>
    <row r="53" spans="1:15">
      <c r="A53" s="276"/>
      <c r="B53" s="276"/>
      <c r="C53" s="276"/>
      <c r="D53" s="274"/>
      <c r="E53" s="274"/>
      <c r="F53" s="275"/>
      <c r="G53" s="275"/>
      <c r="I53" s="363"/>
      <c r="K53" s="360"/>
    </row>
    <row r="54" spans="1:15">
      <c r="A54" s="277"/>
      <c r="B54" s="277"/>
      <c r="C54" s="278"/>
      <c r="D54" s="279" t="s">
        <v>18</v>
      </c>
      <c r="E54" s="280"/>
      <c r="F54" s="279" t="s">
        <v>19</v>
      </c>
      <c r="G54" s="280"/>
      <c r="I54" s="363"/>
      <c r="K54" s="360"/>
    </row>
    <row r="55" spans="1:15" ht="15" customHeight="1">
      <c r="A55" s="281"/>
      <c r="B55" s="281"/>
      <c r="C55" s="53"/>
      <c r="D55" s="282" t="s">
        <v>20</v>
      </c>
      <c r="E55" s="280" t="s">
        <v>21</v>
      </c>
      <c r="F55" s="282" t="s">
        <v>20</v>
      </c>
      <c r="G55" s="280" t="s">
        <v>21</v>
      </c>
      <c r="I55" s="363"/>
      <c r="K55" s="360"/>
    </row>
    <row r="56" spans="1:15" ht="33.75" customHeight="1">
      <c r="A56" s="13" t="s">
        <v>22</v>
      </c>
      <c r="B56" s="13" t="s">
        <v>23</v>
      </c>
      <c r="C56" s="13" t="s">
        <v>24</v>
      </c>
      <c r="D56" s="283" t="s">
        <v>25</v>
      </c>
      <c r="E56" s="14" t="s">
        <v>26</v>
      </c>
      <c r="F56" s="283" t="s">
        <v>25</v>
      </c>
      <c r="G56" s="14" t="s">
        <v>26</v>
      </c>
      <c r="I56" s="363"/>
      <c r="K56" s="360"/>
    </row>
    <row r="57" spans="1:15" s="286" customFormat="1">
      <c r="A57" s="20" t="s">
        <v>27</v>
      </c>
      <c r="B57" s="21"/>
      <c r="C57" s="22"/>
      <c r="D57" s="284">
        <f>D58+D59</f>
        <v>0</v>
      </c>
      <c r="E57" s="284"/>
      <c r="F57" s="284">
        <f>F58+F59+F60</f>
        <v>5219</v>
      </c>
      <c r="G57" s="31"/>
      <c r="H57" s="285"/>
      <c r="I57" s="363"/>
      <c r="J57" s="369"/>
      <c r="K57" s="360"/>
      <c r="L57" s="370"/>
      <c r="M57" s="371"/>
      <c r="N57" s="371"/>
      <c r="O57" s="371"/>
    </row>
    <row r="58" spans="1:15">
      <c r="A58" s="23"/>
      <c r="B58" s="24" t="s">
        <v>28</v>
      </c>
      <c r="C58" s="25" t="s">
        <v>29</v>
      </c>
      <c r="D58" s="287"/>
      <c r="E58" s="287"/>
      <c r="F58" s="287">
        <v>2699</v>
      </c>
      <c r="G58" s="288"/>
      <c r="I58" s="372"/>
      <c r="K58" s="373"/>
    </row>
    <row r="59" spans="1:15">
      <c r="A59" s="26"/>
      <c r="B59" s="24" t="s">
        <v>30</v>
      </c>
      <c r="C59" s="25" t="s">
        <v>29</v>
      </c>
      <c r="D59" s="287"/>
      <c r="E59" s="287"/>
      <c r="F59" s="287">
        <v>840</v>
      </c>
      <c r="G59" s="288"/>
      <c r="I59" s="372"/>
      <c r="K59" s="373"/>
    </row>
    <row r="60" spans="1:15">
      <c r="A60" s="26"/>
      <c r="B60" s="27" t="s">
        <v>190</v>
      </c>
      <c r="C60" s="25" t="s">
        <v>29</v>
      </c>
      <c r="D60" s="287"/>
      <c r="E60" s="287"/>
      <c r="F60" s="287">
        <v>1680</v>
      </c>
      <c r="G60" s="288"/>
      <c r="I60" s="372"/>
      <c r="K60" s="373"/>
    </row>
    <row r="61" spans="1:15" s="33" customFormat="1" ht="19.5" customHeight="1">
      <c r="A61" s="350" t="s">
        <v>31</v>
      </c>
      <c r="B61" s="351"/>
      <c r="C61" s="22"/>
      <c r="D61" s="31">
        <f>D57</f>
        <v>0</v>
      </c>
      <c r="E61" s="31">
        <f t="shared" ref="E61:G61" si="0">E57</f>
        <v>0</v>
      </c>
      <c r="F61" s="31">
        <f t="shared" si="0"/>
        <v>5219</v>
      </c>
      <c r="G61" s="31">
        <f t="shared" si="0"/>
        <v>0</v>
      </c>
      <c r="H61" s="32"/>
      <c r="I61" s="363"/>
      <c r="J61" s="374"/>
      <c r="K61" s="374"/>
      <c r="L61" s="369"/>
      <c r="M61" s="375"/>
      <c r="N61" s="375"/>
      <c r="O61" s="375"/>
    </row>
    <row r="62" spans="1:15" s="33" customFormat="1" ht="19.5" customHeight="1">
      <c r="A62" s="34"/>
      <c r="B62" s="35"/>
      <c r="C62" s="35"/>
      <c r="D62" s="32"/>
      <c r="E62" s="32"/>
      <c r="F62" s="32"/>
      <c r="G62" s="32"/>
      <c r="I62" s="363"/>
      <c r="J62" s="369"/>
      <c r="K62" s="374"/>
      <c r="L62" s="369"/>
      <c r="M62" s="375"/>
      <c r="N62" s="375"/>
      <c r="O62" s="375"/>
    </row>
    <row r="63" spans="1:15" s="33" customFormat="1" ht="19.5" customHeight="1">
      <c r="A63" s="34"/>
      <c r="B63" s="35"/>
      <c r="C63" s="35"/>
      <c r="D63" s="32"/>
      <c r="E63" s="32"/>
      <c r="F63" s="32"/>
      <c r="G63" s="32"/>
      <c r="I63" s="363"/>
      <c r="J63" s="369"/>
      <c r="K63" s="374"/>
      <c r="L63" s="369"/>
      <c r="M63" s="375"/>
      <c r="N63" s="375"/>
      <c r="O63" s="375"/>
    </row>
    <row r="64" spans="1:15" ht="19.5">
      <c r="A64" s="265" t="s">
        <v>32</v>
      </c>
      <c r="B64" s="266"/>
      <c r="C64" s="267"/>
      <c r="D64" s="268"/>
      <c r="E64" s="268"/>
      <c r="F64" s="269"/>
      <c r="G64" s="269"/>
      <c r="H64" s="270"/>
      <c r="I64" s="363"/>
      <c r="K64" s="360"/>
    </row>
    <row r="65" spans="1:15" ht="19.5">
      <c r="A65" s="265"/>
      <c r="B65" s="266"/>
      <c r="C65" s="267"/>
      <c r="D65" s="268"/>
      <c r="E65" s="268"/>
      <c r="F65" s="269"/>
      <c r="G65" s="269"/>
      <c r="H65" s="270"/>
      <c r="I65" s="363"/>
      <c r="K65" s="360"/>
    </row>
    <row r="66" spans="1:15" ht="19.5">
      <c r="A66" s="265"/>
      <c r="B66" s="266"/>
      <c r="C66" s="267"/>
      <c r="D66" s="268"/>
      <c r="E66" s="268"/>
      <c r="F66" s="269"/>
      <c r="G66" s="269"/>
      <c r="H66" s="270"/>
      <c r="I66" s="363"/>
      <c r="K66" s="360"/>
    </row>
    <row r="67" spans="1:15">
      <c r="A67" s="271" t="s">
        <v>175</v>
      </c>
      <c r="B67" s="272"/>
      <c r="C67" s="273"/>
      <c r="D67" s="274"/>
      <c r="E67" s="274"/>
      <c r="F67" s="275"/>
      <c r="G67" s="275"/>
      <c r="I67" s="363"/>
      <c r="K67" s="360"/>
    </row>
    <row r="68" spans="1:15">
      <c r="A68" s="271"/>
      <c r="B68" s="272"/>
      <c r="C68" s="273"/>
      <c r="D68" s="274"/>
      <c r="E68" s="274"/>
      <c r="F68" s="275"/>
      <c r="G68" s="275"/>
      <c r="I68" s="363"/>
      <c r="K68" s="360"/>
    </row>
    <row r="69" spans="1:15">
      <c r="A69" s="276"/>
      <c r="B69" s="276"/>
      <c r="C69" s="276"/>
      <c r="D69" s="274"/>
      <c r="E69" s="274"/>
      <c r="F69" s="275"/>
      <c r="G69" s="275"/>
      <c r="I69" s="363"/>
      <c r="K69" s="360"/>
    </row>
    <row r="70" spans="1:15">
      <c r="A70" s="277"/>
      <c r="B70" s="277"/>
      <c r="C70" s="278"/>
      <c r="D70" s="279" t="s">
        <v>18</v>
      </c>
      <c r="E70" s="280"/>
      <c r="F70" s="279" t="s">
        <v>19</v>
      </c>
      <c r="G70" s="280"/>
      <c r="I70" s="363"/>
      <c r="K70" s="360"/>
    </row>
    <row r="71" spans="1:15" ht="15" customHeight="1">
      <c r="A71" s="281"/>
      <c r="B71" s="281"/>
      <c r="C71" s="53"/>
      <c r="D71" s="282" t="s">
        <v>20</v>
      </c>
      <c r="E71" s="280" t="s">
        <v>21</v>
      </c>
      <c r="F71" s="282" t="s">
        <v>20</v>
      </c>
      <c r="G71" s="280" t="s">
        <v>21</v>
      </c>
      <c r="I71" s="363"/>
      <c r="K71" s="360"/>
    </row>
    <row r="72" spans="1:15" ht="30.75" customHeight="1">
      <c r="A72" s="13" t="s">
        <v>22</v>
      </c>
      <c r="B72" s="13" t="s">
        <v>23</v>
      </c>
      <c r="C72" s="13" t="s">
        <v>24</v>
      </c>
      <c r="D72" s="283" t="s">
        <v>25</v>
      </c>
      <c r="E72" s="14" t="s">
        <v>26</v>
      </c>
      <c r="F72" s="283" t="s">
        <v>25</v>
      </c>
      <c r="G72" s="14" t="s">
        <v>26</v>
      </c>
      <c r="I72" s="363"/>
      <c r="K72" s="360"/>
    </row>
    <row r="73" spans="1:15" s="33" customFormat="1" ht="18" customHeight="1">
      <c r="A73" s="15" t="s">
        <v>194</v>
      </c>
      <c r="B73" s="16" t="s">
        <v>201</v>
      </c>
      <c r="C73" s="17" t="s">
        <v>29</v>
      </c>
      <c r="D73" s="284"/>
      <c r="E73" s="18"/>
      <c r="F73" s="284">
        <v>5174</v>
      </c>
      <c r="G73" s="19"/>
      <c r="I73" s="376"/>
      <c r="J73" s="369"/>
      <c r="K73" s="374"/>
      <c r="L73" s="369"/>
      <c r="M73" s="375"/>
      <c r="N73" s="375"/>
      <c r="O73" s="375"/>
    </row>
    <row r="74" spans="1:15" s="33" customFormat="1" ht="19.5" customHeight="1">
      <c r="A74" s="29" t="s">
        <v>31</v>
      </c>
      <c r="B74" s="30"/>
      <c r="C74" s="22"/>
      <c r="D74" s="31"/>
      <c r="E74" s="31"/>
      <c r="F74" s="31">
        <f>F73</f>
        <v>5174</v>
      </c>
      <c r="G74" s="31"/>
      <c r="H74" s="32"/>
      <c r="I74" s="363"/>
      <c r="J74" s="374"/>
      <c r="K74" s="374"/>
      <c r="L74" s="369"/>
      <c r="M74" s="375"/>
      <c r="N74" s="375"/>
      <c r="O74" s="375"/>
    </row>
    <row r="75" spans="1:15" s="33" customFormat="1" ht="19.5" customHeight="1">
      <c r="A75" s="34"/>
      <c r="B75" s="35"/>
      <c r="C75" s="35"/>
      <c r="D75" s="32"/>
      <c r="E75" s="32"/>
      <c r="F75" s="32"/>
      <c r="G75" s="32"/>
      <c r="I75" s="363"/>
      <c r="J75" s="369"/>
      <c r="K75" s="374"/>
      <c r="L75" s="369"/>
      <c r="M75" s="375"/>
      <c r="N75" s="375"/>
      <c r="O75" s="375"/>
    </row>
    <row r="76" spans="1:15">
      <c r="A76" s="254"/>
      <c r="B76" s="254"/>
      <c r="C76" s="254"/>
      <c r="I76" s="363"/>
      <c r="K76" s="360"/>
    </row>
    <row r="77" spans="1:15" s="63" customFormat="1" ht="15.75">
      <c r="A77" s="253" t="s">
        <v>176</v>
      </c>
      <c r="B77" s="289"/>
      <c r="C77" s="290"/>
      <c r="H77" s="260"/>
      <c r="I77" s="363"/>
      <c r="J77" s="361"/>
      <c r="K77" s="374"/>
      <c r="L77" s="361"/>
      <c r="M77" s="357"/>
      <c r="N77" s="357"/>
      <c r="O77" s="357"/>
    </row>
    <row r="78" spans="1:15" ht="15.75">
      <c r="A78" s="291"/>
      <c r="B78" s="291"/>
      <c r="C78" s="291"/>
      <c r="D78" s="63"/>
      <c r="E78" s="63"/>
      <c r="F78" s="63"/>
      <c r="G78" s="63"/>
      <c r="H78" s="260"/>
      <c r="I78" s="377"/>
      <c r="J78" s="378"/>
      <c r="K78" s="379"/>
      <c r="L78" s="380"/>
    </row>
    <row r="79" spans="1:15">
      <c r="A79" s="253"/>
      <c r="B79" s="289"/>
      <c r="C79" s="290"/>
      <c r="D79" s="243"/>
      <c r="E79" s="243"/>
      <c r="F79" s="243"/>
      <c r="G79" s="243"/>
      <c r="H79" s="292"/>
      <c r="I79" s="381"/>
      <c r="J79" s="382"/>
      <c r="K79" s="379"/>
      <c r="L79" s="380"/>
    </row>
    <row r="80" spans="1:15" ht="15.75">
      <c r="A80" s="253"/>
      <c r="B80" s="293" t="s">
        <v>33</v>
      </c>
      <c r="C80" s="294"/>
      <c r="D80" s="243"/>
      <c r="E80" s="243"/>
      <c r="F80" s="243"/>
      <c r="G80" s="243"/>
      <c r="H80" s="70">
        <f>H83+H94</f>
        <v>393014663.07999998</v>
      </c>
      <c r="I80" s="381"/>
      <c r="J80" s="382"/>
      <c r="K80" s="379"/>
      <c r="L80" s="380"/>
    </row>
    <row r="81" spans="1:12" ht="15.75">
      <c r="A81" s="253"/>
      <c r="B81" s="293" t="s">
        <v>34</v>
      </c>
      <c r="C81" s="294"/>
      <c r="D81" s="243"/>
      <c r="E81" s="243"/>
      <c r="F81" s="243"/>
      <c r="G81" s="243"/>
      <c r="H81" s="70">
        <f>H84+H95</f>
        <v>393025056.07999998</v>
      </c>
      <c r="I81" s="383"/>
      <c r="J81" s="382"/>
      <c r="K81" s="379"/>
      <c r="L81" s="380"/>
    </row>
    <row r="82" spans="1:12" ht="15.75">
      <c r="A82" s="253"/>
      <c r="B82" s="295" t="s">
        <v>12</v>
      </c>
      <c r="C82" s="290"/>
      <c r="D82" s="243"/>
      <c r="E82" s="243"/>
      <c r="F82" s="243"/>
      <c r="G82" s="243"/>
      <c r="H82" s="70"/>
      <c r="I82" s="383"/>
      <c r="J82" s="382"/>
      <c r="K82" s="379"/>
      <c r="L82" s="380"/>
    </row>
    <row r="83" spans="1:12" ht="15.75">
      <c r="A83" s="296" t="s">
        <v>35</v>
      </c>
      <c r="B83" s="296"/>
      <c r="C83" s="296"/>
      <c r="D83" s="268"/>
      <c r="E83" s="274"/>
      <c r="F83" s="274"/>
      <c r="G83" s="243"/>
      <c r="H83" s="70">
        <f>H86+H90</f>
        <v>261108502.10999998</v>
      </c>
      <c r="I83" s="383"/>
      <c r="J83" s="382"/>
      <c r="K83" s="379"/>
      <c r="L83" s="380"/>
    </row>
    <row r="84" spans="1:12" ht="15.75">
      <c r="A84" s="296"/>
      <c r="B84" s="297" t="s">
        <v>34</v>
      </c>
      <c r="C84" s="296"/>
      <c r="D84" s="268"/>
      <c r="E84" s="274"/>
      <c r="F84" s="274"/>
      <c r="G84" s="243"/>
      <c r="H84" s="70">
        <f>H87+H91</f>
        <v>261788721.10999998</v>
      </c>
      <c r="I84" s="383"/>
      <c r="J84" s="382"/>
      <c r="K84" s="379"/>
      <c r="L84" s="380"/>
    </row>
    <row r="85" spans="1:12" ht="15.75">
      <c r="A85" s="298" t="s">
        <v>20</v>
      </c>
      <c r="B85" s="298" t="s">
        <v>36</v>
      </c>
      <c r="C85" s="298"/>
      <c r="D85" s="274"/>
      <c r="E85" s="274"/>
      <c r="F85" s="274"/>
      <c r="G85" s="243"/>
      <c r="H85" s="70"/>
      <c r="I85" s="383"/>
      <c r="J85" s="382"/>
      <c r="K85" s="379"/>
      <c r="L85" s="380"/>
    </row>
    <row r="86" spans="1:12" ht="15.75">
      <c r="A86" s="299" t="s">
        <v>37</v>
      </c>
      <c r="B86" s="299"/>
      <c r="C86" s="299"/>
      <c r="D86" s="300"/>
      <c r="E86" s="274"/>
      <c r="F86" s="274"/>
      <c r="G86" s="243"/>
      <c r="H86" s="70">
        <v>252581594.06999999</v>
      </c>
      <c r="I86" s="383"/>
      <c r="J86" s="382"/>
      <c r="K86" s="379"/>
      <c r="L86" s="380"/>
    </row>
    <row r="87" spans="1:12" ht="15.75">
      <c r="A87" s="299"/>
      <c r="B87" s="301" t="s">
        <v>34</v>
      </c>
      <c r="C87" s="299"/>
      <c r="D87" s="300"/>
      <c r="E87" s="268"/>
      <c r="F87" s="300"/>
      <c r="G87" s="243"/>
      <c r="H87" s="70">
        <f>H86-D145+D119+D144+F145-F115-F116</f>
        <v>252518683.06999999</v>
      </c>
      <c r="I87" s="383"/>
      <c r="J87" s="382"/>
      <c r="K87" s="379"/>
      <c r="L87" s="380"/>
    </row>
    <row r="88" spans="1:12" ht="15.75">
      <c r="A88" s="299"/>
      <c r="B88" s="301"/>
      <c r="C88" s="299"/>
      <c r="D88" s="300"/>
      <c r="E88" s="268"/>
      <c r="F88" s="300"/>
      <c r="G88" s="243"/>
      <c r="H88" s="70"/>
      <c r="I88" s="383"/>
      <c r="J88" s="382"/>
      <c r="K88" s="379"/>
      <c r="L88" s="380"/>
    </row>
    <row r="89" spans="1:12" ht="15.75">
      <c r="A89" s="299"/>
      <c r="B89" s="301"/>
      <c r="C89" s="299"/>
      <c r="D89" s="300"/>
      <c r="E89" s="268"/>
      <c r="F89" s="300"/>
      <c r="G89" s="243"/>
      <c r="H89" s="70"/>
      <c r="I89" s="381"/>
      <c r="J89" s="382"/>
      <c r="K89" s="379"/>
      <c r="L89" s="380"/>
    </row>
    <row r="90" spans="1:12" ht="15.75">
      <c r="A90" s="299" t="s">
        <v>38</v>
      </c>
      <c r="B90" s="299"/>
      <c r="C90" s="296"/>
      <c r="D90" s="300"/>
      <c r="E90" s="268"/>
      <c r="F90" s="300"/>
      <c r="G90" s="243"/>
      <c r="H90" s="70">
        <v>8526908.0399999991</v>
      </c>
      <c r="I90" s="381"/>
      <c r="J90" s="382"/>
      <c r="K90" s="379"/>
      <c r="L90" s="380"/>
    </row>
    <row r="91" spans="1:12" ht="15.75">
      <c r="A91" s="299"/>
      <c r="B91" s="301" t="s">
        <v>34</v>
      </c>
      <c r="C91" s="296"/>
      <c r="D91" s="300"/>
      <c r="E91" s="268"/>
      <c r="F91" s="300"/>
      <c r="G91" s="243"/>
      <c r="H91" s="70">
        <f>H90-D119-D144+F116+F115</f>
        <v>9270038.0399999991</v>
      </c>
      <c r="I91" s="383"/>
      <c r="J91" s="382"/>
      <c r="K91" s="379"/>
      <c r="L91" s="380"/>
    </row>
    <row r="92" spans="1:12" ht="20.25">
      <c r="A92" s="261"/>
      <c r="B92" s="262"/>
      <c r="C92" s="255"/>
      <c r="D92" s="256"/>
      <c r="E92" s="268"/>
      <c r="F92" s="300"/>
      <c r="G92" s="243"/>
      <c r="H92" s="70"/>
      <c r="I92" s="383"/>
      <c r="J92" s="382"/>
      <c r="K92" s="379"/>
      <c r="L92" s="384"/>
    </row>
    <row r="93" spans="1:12" ht="15.75">
      <c r="A93" s="299"/>
      <c r="B93" s="301"/>
      <c r="C93" s="296"/>
      <c r="D93" s="300"/>
      <c r="E93" s="268"/>
      <c r="F93" s="300"/>
      <c r="G93" s="243"/>
      <c r="H93" s="70"/>
      <c r="I93" s="383"/>
      <c r="J93" s="378"/>
      <c r="K93" s="379"/>
      <c r="L93" s="380"/>
    </row>
    <row r="94" spans="1:12" ht="15.75">
      <c r="A94" s="296" t="s">
        <v>39</v>
      </c>
      <c r="B94" s="296"/>
      <c r="C94" s="296"/>
      <c r="D94" s="268"/>
      <c r="E94" s="268"/>
      <c r="F94" s="300"/>
      <c r="G94" s="243"/>
      <c r="H94" s="70">
        <f>H97+H101</f>
        <v>131906160.97</v>
      </c>
      <c r="I94" s="383"/>
      <c r="J94" s="378"/>
      <c r="K94" s="379"/>
      <c r="L94" s="380"/>
    </row>
    <row r="95" spans="1:12" ht="15.75">
      <c r="A95" s="296"/>
      <c r="B95" s="297" t="s">
        <v>34</v>
      </c>
      <c r="C95" s="296"/>
      <c r="D95" s="268"/>
      <c r="E95" s="268"/>
      <c r="F95" s="300"/>
      <c r="H95" s="257">
        <f>H98+H102</f>
        <v>131236334.97</v>
      </c>
      <c r="I95" s="363"/>
      <c r="K95" s="360"/>
    </row>
    <row r="96" spans="1:12" ht="15.75">
      <c r="A96" s="298" t="s">
        <v>20</v>
      </c>
      <c r="B96" s="298" t="s">
        <v>36</v>
      </c>
      <c r="C96" s="298"/>
      <c r="D96" s="274"/>
      <c r="E96" s="268"/>
      <c r="F96" s="300"/>
      <c r="H96" s="257"/>
      <c r="I96" s="363"/>
      <c r="J96" s="374"/>
      <c r="K96" s="360"/>
      <c r="L96" s="360"/>
    </row>
    <row r="97" spans="1:12">
      <c r="A97" s="299" t="s">
        <v>37</v>
      </c>
      <c r="B97" s="299"/>
      <c r="C97" s="299"/>
      <c r="D97" s="300"/>
      <c r="E97" s="268"/>
      <c r="F97" s="300"/>
      <c r="G97" s="243"/>
      <c r="H97" s="70">
        <v>111997681.64</v>
      </c>
      <c r="I97" s="385"/>
      <c r="J97" s="386"/>
      <c r="K97" s="379"/>
      <c r="L97" s="379"/>
    </row>
    <row r="98" spans="1:12" ht="15.75">
      <c r="A98" s="299"/>
      <c r="B98" s="301" t="s">
        <v>34</v>
      </c>
      <c r="C98" s="299"/>
      <c r="D98" s="300"/>
      <c r="E98" s="268"/>
      <c r="F98" s="300"/>
      <c r="G98" s="243"/>
      <c r="H98" s="70">
        <f>H97-D167+F167-F162</f>
        <v>111312855.64</v>
      </c>
      <c r="I98" s="383"/>
      <c r="J98" s="386"/>
      <c r="K98" s="379"/>
      <c r="L98" s="380"/>
    </row>
    <row r="99" spans="1:12" ht="15.75">
      <c r="A99" s="299"/>
      <c r="B99" s="301"/>
      <c r="C99" s="299"/>
      <c r="D99" s="300"/>
      <c r="E99" s="268"/>
      <c r="F99" s="300"/>
      <c r="G99" s="243"/>
      <c r="H99" s="70"/>
      <c r="I99" s="383"/>
      <c r="J99" s="386"/>
      <c r="K99" s="379"/>
      <c r="L99" s="380"/>
    </row>
    <row r="100" spans="1:12" ht="15.75">
      <c r="A100" s="299"/>
      <c r="B100" s="301"/>
      <c r="C100" s="299"/>
      <c r="D100" s="300"/>
      <c r="E100" s="268"/>
      <c r="F100" s="300"/>
      <c r="G100" s="243"/>
      <c r="H100" s="70"/>
      <c r="I100" s="51"/>
      <c r="J100" s="382"/>
      <c r="K100" s="379"/>
      <c r="L100" s="380"/>
    </row>
    <row r="101" spans="1:12" ht="15.75">
      <c r="A101" s="299" t="s">
        <v>38</v>
      </c>
      <c r="B101" s="299"/>
      <c r="C101" s="296"/>
      <c r="D101" s="300"/>
      <c r="E101" s="268"/>
      <c r="F101" s="300"/>
      <c r="G101" s="243"/>
      <c r="H101" s="70">
        <v>19908479.329999998</v>
      </c>
      <c r="I101" s="51"/>
      <c r="J101" s="382"/>
      <c r="K101" s="379"/>
      <c r="L101" s="380"/>
    </row>
    <row r="102" spans="1:12" ht="15.75">
      <c r="A102" s="299"/>
      <c r="B102" s="301" t="s">
        <v>34</v>
      </c>
      <c r="C102" s="296"/>
      <c r="D102" s="300"/>
      <c r="E102" s="268"/>
      <c r="F102" s="300"/>
      <c r="G102" s="243"/>
      <c r="H102" s="70">
        <f>H101+F162</f>
        <v>19923479.329999998</v>
      </c>
      <c r="I102" s="51"/>
      <c r="J102" s="382"/>
      <c r="K102" s="379"/>
      <c r="L102" s="380"/>
    </row>
    <row r="103" spans="1:12" ht="15.75">
      <c r="A103" s="299"/>
      <c r="B103" s="301"/>
      <c r="C103" s="296"/>
      <c r="D103" s="300"/>
      <c r="E103" s="268"/>
      <c r="F103" s="300"/>
      <c r="G103" s="243"/>
      <c r="H103" s="70"/>
      <c r="I103" s="51"/>
      <c r="J103" s="382"/>
      <c r="K103" s="379"/>
      <c r="L103" s="380"/>
    </row>
    <row r="104" spans="1:12">
      <c r="A104" s="296"/>
      <c r="B104" s="297"/>
      <c r="C104" s="296"/>
      <c r="D104" s="300"/>
      <c r="E104" s="268"/>
      <c r="F104" s="300"/>
      <c r="G104" s="243"/>
      <c r="H104" s="292"/>
      <c r="I104" s="383"/>
      <c r="J104" s="378"/>
      <c r="K104" s="379"/>
      <c r="L104" s="382"/>
    </row>
    <row r="105" spans="1:12">
      <c r="A105" s="302" t="s">
        <v>40</v>
      </c>
      <c r="B105" s="48"/>
      <c r="C105" s="35"/>
      <c r="D105" s="32"/>
      <c r="E105" s="32"/>
      <c r="F105" s="32"/>
      <c r="G105" s="32"/>
      <c r="H105" s="46"/>
      <c r="I105" s="383"/>
      <c r="J105" s="387"/>
      <c r="K105" s="388"/>
      <c r="L105" s="387"/>
    </row>
    <row r="106" spans="1:12" ht="15" customHeight="1">
      <c r="A106" s="302"/>
      <c r="B106" s="48"/>
      <c r="C106" s="35"/>
      <c r="D106" s="32"/>
      <c r="E106" s="32"/>
      <c r="F106" s="32"/>
      <c r="G106" s="32"/>
      <c r="H106" s="46"/>
      <c r="I106" s="383"/>
      <c r="J106" s="387"/>
      <c r="K106" s="388"/>
      <c r="L106" s="387"/>
    </row>
    <row r="107" spans="1:12">
      <c r="A107" s="302"/>
      <c r="B107" s="48"/>
      <c r="C107" s="35"/>
      <c r="D107" s="32"/>
      <c r="E107" s="32"/>
      <c r="F107" s="32"/>
      <c r="G107" s="32"/>
      <c r="H107" s="46"/>
      <c r="I107" s="383"/>
      <c r="J107" s="387"/>
      <c r="K107" s="388"/>
      <c r="L107" s="389"/>
    </row>
    <row r="108" spans="1:12">
      <c r="A108" s="303" t="s">
        <v>48</v>
      </c>
      <c r="B108" s="303"/>
      <c r="C108" s="304"/>
      <c r="D108" s="305"/>
      <c r="E108" s="305"/>
      <c r="F108" s="305"/>
      <c r="G108" s="305"/>
      <c r="H108" s="292"/>
      <c r="I108" s="383"/>
      <c r="J108" s="378"/>
      <c r="K108" s="379"/>
      <c r="L108" s="390"/>
    </row>
    <row r="109" spans="1:12" ht="15" customHeight="1">
      <c r="A109" s="303"/>
      <c r="B109" s="303"/>
      <c r="C109" s="304"/>
      <c r="D109" s="305"/>
      <c r="E109" s="305"/>
      <c r="F109" s="305"/>
      <c r="G109" s="305"/>
      <c r="H109" s="292"/>
      <c r="I109" s="383"/>
      <c r="J109" s="378"/>
      <c r="K109" s="379"/>
      <c r="L109" s="391"/>
    </row>
    <row r="110" spans="1:12">
      <c r="A110" s="277"/>
      <c r="B110" s="277"/>
      <c r="C110" s="278"/>
      <c r="D110" s="279" t="s">
        <v>41</v>
      </c>
      <c r="E110" s="280"/>
      <c r="F110" s="279" t="s">
        <v>42</v>
      </c>
      <c r="G110" s="280"/>
      <c r="H110" s="292"/>
      <c r="I110" s="383"/>
      <c r="J110" s="378"/>
      <c r="K110" s="379"/>
      <c r="L110" s="380"/>
    </row>
    <row r="111" spans="1:12" ht="13.5" customHeight="1">
      <c r="A111" s="281"/>
      <c r="B111" s="281"/>
      <c r="C111" s="53"/>
      <c r="D111" s="282" t="s">
        <v>20</v>
      </c>
      <c r="E111" s="280" t="s">
        <v>21</v>
      </c>
      <c r="F111" s="282" t="s">
        <v>20</v>
      </c>
      <c r="G111" s="280" t="s">
        <v>21</v>
      </c>
      <c r="H111" s="292"/>
      <c r="I111" s="383"/>
      <c r="J111" s="378"/>
      <c r="K111" s="379"/>
      <c r="L111" s="380"/>
    </row>
    <row r="112" spans="1:12" ht="34.5" customHeight="1">
      <c r="A112" s="13" t="s">
        <v>22</v>
      </c>
      <c r="B112" s="13" t="s">
        <v>23</v>
      </c>
      <c r="C112" s="13" t="s">
        <v>24</v>
      </c>
      <c r="D112" s="283" t="s">
        <v>25</v>
      </c>
      <c r="E112" s="14" t="s">
        <v>26</v>
      </c>
      <c r="F112" s="283" t="s">
        <v>25</v>
      </c>
      <c r="G112" s="14" t="s">
        <v>26</v>
      </c>
      <c r="H112" s="292"/>
      <c r="I112" s="388"/>
      <c r="J112" s="378"/>
      <c r="K112" s="379"/>
      <c r="L112" s="380"/>
    </row>
    <row r="113" spans="1:15" s="33" customFormat="1" ht="19.5" customHeight="1">
      <c r="A113" s="21"/>
      <c r="B113" s="22"/>
      <c r="C113" s="16"/>
      <c r="D113" s="306"/>
      <c r="E113" s="306"/>
      <c r="F113" s="306"/>
      <c r="G113" s="306"/>
      <c r="H113" s="70"/>
      <c r="I113" s="382"/>
      <c r="J113" s="387"/>
      <c r="K113" s="382"/>
      <c r="L113" s="387"/>
      <c r="M113" s="375"/>
      <c r="N113" s="375"/>
      <c r="O113" s="375"/>
    </row>
    <row r="114" spans="1:15" s="33" customFormat="1" ht="19.5" customHeight="1">
      <c r="A114" s="16" t="s">
        <v>213</v>
      </c>
      <c r="B114" s="22" t="s">
        <v>214</v>
      </c>
      <c r="C114" s="16" t="s">
        <v>257</v>
      </c>
      <c r="D114" s="306">
        <v>228000</v>
      </c>
      <c r="E114" s="306"/>
      <c r="F114" s="306"/>
      <c r="G114" s="306"/>
      <c r="H114" s="70"/>
      <c r="I114" s="382"/>
      <c r="J114" s="387"/>
      <c r="K114" s="382"/>
      <c r="L114" s="387"/>
      <c r="M114" s="375"/>
      <c r="N114" s="375"/>
      <c r="O114" s="375"/>
    </row>
    <row r="115" spans="1:15" s="33" customFormat="1" ht="19.5" customHeight="1">
      <c r="A115" s="28" t="s">
        <v>205</v>
      </c>
      <c r="B115" s="408" t="s">
        <v>206</v>
      </c>
      <c r="C115" s="16" t="s">
        <v>207</v>
      </c>
      <c r="D115" s="306"/>
      <c r="E115" s="306"/>
      <c r="F115" s="306">
        <v>670000</v>
      </c>
      <c r="G115" s="306"/>
      <c r="H115" s="70"/>
      <c r="I115" s="382"/>
      <c r="J115" s="387"/>
      <c r="K115" s="382"/>
      <c r="L115" s="387"/>
      <c r="M115" s="375"/>
      <c r="N115" s="375"/>
      <c r="O115" s="375"/>
    </row>
    <row r="116" spans="1:15" s="33" customFormat="1" ht="19.5" customHeight="1">
      <c r="A116" s="16" t="s">
        <v>208</v>
      </c>
      <c r="B116" s="36" t="s">
        <v>209</v>
      </c>
      <c r="C116" s="16" t="s">
        <v>210</v>
      </c>
      <c r="D116" s="306"/>
      <c r="E116" s="306"/>
      <c r="F116" s="306">
        <v>135000</v>
      </c>
      <c r="G116" s="306"/>
      <c r="H116" s="70"/>
      <c r="I116" s="382"/>
      <c r="J116" s="387"/>
      <c r="K116" s="382"/>
      <c r="L116" s="387"/>
      <c r="M116" s="375"/>
      <c r="N116" s="375"/>
      <c r="O116" s="375"/>
    </row>
    <row r="117" spans="1:15" s="33" customFormat="1" ht="19.5" customHeight="1">
      <c r="A117" s="21" t="s">
        <v>240</v>
      </c>
      <c r="B117" s="36" t="s">
        <v>241</v>
      </c>
      <c r="C117" s="16"/>
      <c r="D117" s="306">
        <f>D118+D119</f>
        <v>32000</v>
      </c>
      <c r="E117" s="306"/>
      <c r="F117" s="306"/>
      <c r="G117" s="306"/>
      <c r="H117" s="70"/>
      <c r="I117" s="382"/>
      <c r="J117" s="387"/>
      <c r="K117" s="382"/>
      <c r="L117" s="387"/>
      <c r="M117" s="375"/>
      <c r="N117" s="375"/>
      <c r="O117" s="375"/>
    </row>
    <row r="118" spans="1:15" s="63" customFormat="1" ht="19.5" customHeight="1">
      <c r="A118" s="23"/>
      <c r="B118" s="37"/>
      <c r="C118" s="25" t="s">
        <v>246</v>
      </c>
      <c r="D118" s="307">
        <v>2000</v>
      </c>
      <c r="E118" s="307"/>
      <c r="F118" s="307"/>
      <c r="G118" s="307"/>
      <c r="H118" s="67"/>
      <c r="I118" s="386"/>
      <c r="J118" s="378"/>
      <c r="K118" s="386"/>
      <c r="L118" s="378"/>
      <c r="M118" s="357"/>
      <c r="N118" s="357"/>
      <c r="O118" s="357"/>
    </row>
    <row r="119" spans="1:15" s="63" customFormat="1" ht="19.5" customHeight="1">
      <c r="A119" s="38"/>
      <c r="B119" s="39"/>
      <c r="C119" s="25" t="s">
        <v>242</v>
      </c>
      <c r="D119" s="307">
        <v>30000</v>
      </c>
      <c r="E119" s="307"/>
      <c r="F119" s="307"/>
      <c r="G119" s="307"/>
      <c r="H119" s="67"/>
      <c r="I119" s="386"/>
      <c r="J119" s="378"/>
      <c r="K119" s="386"/>
      <c r="L119" s="378"/>
      <c r="M119" s="357"/>
      <c r="N119" s="357"/>
      <c r="O119" s="357"/>
    </row>
    <row r="120" spans="1:15" s="33" customFormat="1" ht="19.5" customHeight="1">
      <c r="A120" s="40" t="s">
        <v>27</v>
      </c>
      <c r="B120" s="28"/>
      <c r="C120" s="16"/>
      <c r="D120" s="306">
        <f>D121+D124+D125+D129+D130</f>
        <v>12709</v>
      </c>
      <c r="E120" s="284"/>
      <c r="F120" s="306">
        <f>F121+F124+F125+F129+F130</f>
        <v>15230</v>
      </c>
      <c r="G120" s="284"/>
      <c r="H120" s="70"/>
      <c r="I120" s="382"/>
      <c r="J120" s="387"/>
      <c r="K120" s="382"/>
      <c r="L120" s="387"/>
      <c r="M120" s="375"/>
      <c r="N120" s="375"/>
      <c r="O120" s="375"/>
    </row>
    <row r="121" spans="1:15" s="63" customFormat="1" ht="19.5" customHeight="1">
      <c r="A121" s="37"/>
      <c r="B121" s="24" t="s">
        <v>28</v>
      </c>
      <c r="C121" s="24"/>
      <c r="D121" s="307">
        <f>SUM(D122:D123)</f>
        <v>10396</v>
      </c>
      <c r="E121" s="287"/>
      <c r="F121" s="307">
        <f>SUM(F122:F123)</f>
        <v>2699</v>
      </c>
      <c r="G121" s="287"/>
      <c r="H121" s="67"/>
      <c r="I121" s="386"/>
      <c r="J121" s="378"/>
      <c r="K121" s="386"/>
      <c r="L121" s="378"/>
      <c r="M121" s="357"/>
      <c r="N121" s="357"/>
      <c r="O121" s="357"/>
    </row>
    <row r="122" spans="1:15" s="63" customFormat="1" ht="19.5" customHeight="1">
      <c r="A122" s="27"/>
      <c r="B122" s="41"/>
      <c r="C122" s="24" t="s">
        <v>45</v>
      </c>
      <c r="D122" s="307">
        <v>10396</v>
      </c>
      <c r="E122" s="287"/>
      <c r="F122" s="287"/>
      <c r="G122" s="287"/>
      <c r="H122" s="67"/>
      <c r="I122" s="386"/>
      <c r="J122" s="378"/>
      <c r="K122" s="386"/>
      <c r="L122" s="378"/>
      <c r="M122" s="357"/>
      <c r="N122" s="357"/>
      <c r="O122" s="357"/>
    </row>
    <row r="123" spans="1:15" s="63" customFormat="1" ht="19.5" customHeight="1">
      <c r="A123" s="27"/>
      <c r="B123" s="41"/>
      <c r="C123" s="24" t="s">
        <v>43</v>
      </c>
      <c r="D123" s="307"/>
      <c r="E123" s="287"/>
      <c r="F123" s="287">
        <v>2699</v>
      </c>
      <c r="G123" s="287"/>
      <c r="H123" s="67"/>
      <c r="I123" s="386"/>
      <c r="J123" s="378"/>
      <c r="K123" s="386"/>
      <c r="L123" s="378"/>
      <c r="M123" s="357"/>
      <c r="N123" s="357"/>
      <c r="O123" s="357"/>
    </row>
    <row r="124" spans="1:15" s="63" customFormat="1" ht="19.5" customHeight="1">
      <c r="A124" s="27"/>
      <c r="B124" s="24" t="s">
        <v>30</v>
      </c>
      <c r="C124" s="24" t="s">
        <v>43</v>
      </c>
      <c r="D124" s="307"/>
      <c r="E124" s="287"/>
      <c r="F124" s="287">
        <v>840</v>
      </c>
      <c r="G124" s="287"/>
      <c r="H124" s="67"/>
      <c r="I124" s="386"/>
      <c r="J124" s="378"/>
      <c r="K124" s="386"/>
      <c r="L124" s="378"/>
      <c r="M124" s="357"/>
      <c r="N124" s="357"/>
      <c r="O124" s="357"/>
    </row>
    <row r="125" spans="1:15" s="63" customFormat="1" ht="19.5" customHeight="1">
      <c r="A125" s="27"/>
      <c r="B125" s="24" t="s">
        <v>190</v>
      </c>
      <c r="C125" s="24"/>
      <c r="D125" s="307">
        <f>SUM(D126:D128)</f>
        <v>2097</v>
      </c>
      <c r="E125" s="287"/>
      <c r="F125" s="307">
        <f>SUM(F126:F128)</f>
        <v>9454</v>
      </c>
      <c r="G125" s="287"/>
      <c r="H125" s="67"/>
      <c r="I125" s="386"/>
      <c r="J125" s="378"/>
      <c r="K125" s="386"/>
      <c r="L125" s="378"/>
      <c r="M125" s="357"/>
      <c r="N125" s="357"/>
      <c r="O125" s="357"/>
    </row>
    <row r="126" spans="1:15" s="63" customFormat="1" ht="19.5" customHeight="1">
      <c r="A126" s="27"/>
      <c r="B126" s="41"/>
      <c r="C126" s="24" t="s">
        <v>45</v>
      </c>
      <c r="D126" s="307"/>
      <c r="E126" s="287"/>
      <c r="F126" s="287">
        <v>7774</v>
      </c>
      <c r="G126" s="287"/>
      <c r="H126" s="67"/>
      <c r="I126" s="386"/>
      <c r="J126" s="378"/>
      <c r="K126" s="386"/>
      <c r="L126" s="378"/>
      <c r="M126" s="357"/>
      <c r="N126" s="357"/>
      <c r="O126" s="357"/>
    </row>
    <row r="127" spans="1:15" s="63" customFormat="1" ht="19.5" customHeight="1">
      <c r="A127" s="27"/>
      <c r="B127" s="41"/>
      <c r="C127" s="24" t="s">
        <v>43</v>
      </c>
      <c r="D127" s="307"/>
      <c r="E127" s="287"/>
      <c r="F127" s="287">
        <v>1680</v>
      </c>
      <c r="G127" s="287"/>
      <c r="H127" s="67"/>
      <c r="I127" s="386"/>
      <c r="J127" s="378"/>
      <c r="K127" s="386"/>
      <c r="L127" s="378"/>
      <c r="M127" s="357"/>
      <c r="N127" s="357"/>
      <c r="O127" s="357"/>
    </row>
    <row r="128" spans="1:15" s="63" customFormat="1" ht="19.5" customHeight="1">
      <c r="A128" s="27"/>
      <c r="B128" s="41"/>
      <c r="C128" s="24" t="s">
        <v>191</v>
      </c>
      <c r="D128" s="307">
        <v>2097</v>
      </c>
      <c r="E128" s="287"/>
      <c r="F128" s="287"/>
      <c r="G128" s="287"/>
      <c r="H128" s="67"/>
      <c r="I128" s="386"/>
      <c r="J128" s="378"/>
      <c r="K128" s="386"/>
      <c r="L128" s="378"/>
      <c r="M128" s="357"/>
      <c r="N128" s="357"/>
      <c r="O128" s="357"/>
    </row>
    <row r="129" spans="1:15" s="63" customFormat="1" ht="19.5" customHeight="1">
      <c r="A129" s="27"/>
      <c r="B129" s="24" t="s">
        <v>192</v>
      </c>
      <c r="C129" s="24" t="s">
        <v>45</v>
      </c>
      <c r="D129" s="307"/>
      <c r="E129" s="307"/>
      <c r="F129" s="307">
        <v>2021</v>
      </c>
      <c r="G129" s="307"/>
      <c r="H129" s="67"/>
      <c r="I129" s="386"/>
      <c r="J129" s="378"/>
      <c r="K129" s="386"/>
      <c r="L129" s="378"/>
      <c r="M129" s="357"/>
      <c r="N129" s="357"/>
      <c r="O129" s="357"/>
    </row>
    <row r="130" spans="1:15" s="63" customFormat="1" ht="19.5" customHeight="1">
      <c r="A130" s="27"/>
      <c r="B130" s="24" t="s">
        <v>193</v>
      </c>
      <c r="C130" s="24"/>
      <c r="D130" s="307">
        <f>SUM(D131:D132)</f>
        <v>216</v>
      </c>
      <c r="E130" s="307"/>
      <c r="F130" s="307">
        <f>SUM(F131:F132)</f>
        <v>216</v>
      </c>
      <c r="G130" s="307"/>
      <c r="H130" s="67"/>
      <c r="I130" s="386"/>
      <c r="J130" s="378"/>
      <c r="K130" s="386"/>
      <c r="L130" s="378"/>
      <c r="M130" s="357"/>
      <c r="N130" s="357"/>
      <c r="O130" s="357"/>
    </row>
    <row r="131" spans="1:15" s="63" customFormat="1" ht="19.5" customHeight="1">
      <c r="A131" s="27"/>
      <c r="B131" s="41"/>
      <c r="C131" s="24" t="s">
        <v>44</v>
      </c>
      <c r="D131" s="307">
        <v>216</v>
      </c>
      <c r="E131" s="287"/>
      <c r="F131" s="287"/>
      <c r="G131" s="287"/>
      <c r="H131" s="67"/>
      <c r="I131" s="386"/>
      <c r="J131" s="378"/>
      <c r="K131" s="386"/>
      <c r="L131" s="378"/>
      <c r="M131" s="357"/>
      <c r="N131" s="357"/>
      <c r="O131" s="357"/>
    </row>
    <row r="132" spans="1:15" s="63" customFormat="1" ht="19.5" customHeight="1">
      <c r="A132" s="27"/>
      <c r="B132" s="41"/>
      <c r="C132" s="24" t="s">
        <v>45</v>
      </c>
      <c r="D132" s="307"/>
      <c r="E132" s="287"/>
      <c r="F132" s="287">
        <v>216</v>
      </c>
      <c r="G132" s="287"/>
      <c r="H132" s="67"/>
      <c r="I132" s="386"/>
      <c r="J132" s="378"/>
      <c r="K132" s="386"/>
      <c r="L132" s="378"/>
      <c r="M132" s="357"/>
      <c r="N132" s="357"/>
      <c r="O132" s="357"/>
    </row>
    <row r="133" spans="1:15" s="33" customFormat="1" ht="19.5" customHeight="1">
      <c r="A133" s="16" t="s">
        <v>250</v>
      </c>
      <c r="B133" s="22" t="s">
        <v>251</v>
      </c>
      <c r="C133" s="22" t="s">
        <v>252</v>
      </c>
      <c r="D133" s="284">
        <v>149185</v>
      </c>
      <c r="E133" s="284"/>
      <c r="F133" s="284"/>
      <c r="G133" s="284"/>
      <c r="H133" s="70"/>
      <c r="I133" s="382"/>
      <c r="J133" s="387"/>
      <c r="K133" s="382"/>
      <c r="L133" s="387"/>
      <c r="M133" s="375"/>
      <c r="N133" s="375"/>
      <c r="O133" s="375"/>
    </row>
    <row r="134" spans="1:15" s="33" customFormat="1" ht="19.5" customHeight="1">
      <c r="A134" s="21" t="s">
        <v>194</v>
      </c>
      <c r="B134" s="36"/>
      <c r="C134" s="36"/>
      <c r="D134" s="284"/>
      <c r="E134" s="284"/>
      <c r="F134" s="306">
        <f>F135+F136</f>
        <v>151883</v>
      </c>
      <c r="G134" s="284"/>
      <c r="H134" s="70"/>
      <c r="I134" s="382"/>
      <c r="J134" s="387"/>
      <c r="K134" s="382"/>
      <c r="L134" s="387"/>
      <c r="M134" s="375"/>
      <c r="N134" s="375"/>
      <c r="O134" s="375"/>
    </row>
    <row r="135" spans="1:15" s="63" customFormat="1" ht="19.5" customHeight="1">
      <c r="A135" s="23"/>
      <c r="B135" s="24" t="s">
        <v>195</v>
      </c>
      <c r="C135" s="407" t="s">
        <v>45</v>
      </c>
      <c r="D135" s="287"/>
      <c r="E135" s="287"/>
      <c r="F135" s="307">
        <v>2698</v>
      </c>
      <c r="G135" s="287"/>
      <c r="H135" s="67"/>
      <c r="I135" s="386"/>
      <c r="J135" s="378"/>
      <c r="K135" s="386"/>
      <c r="L135" s="378"/>
      <c r="M135" s="357"/>
      <c r="N135" s="357"/>
      <c r="O135" s="357"/>
    </row>
    <row r="136" spans="1:15" s="63" customFormat="1" ht="19.5" customHeight="1">
      <c r="A136" s="26"/>
      <c r="B136" s="24" t="s">
        <v>247</v>
      </c>
      <c r="C136" s="407"/>
      <c r="D136" s="287"/>
      <c r="E136" s="287"/>
      <c r="F136" s="287">
        <f>SUM(F137:F138)</f>
        <v>149185</v>
      </c>
      <c r="G136" s="287"/>
      <c r="H136" s="67"/>
      <c r="I136" s="386"/>
      <c r="J136" s="378"/>
      <c r="K136" s="386"/>
      <c r="L136" s="378"/>
      <c r="M136" s="357"/>
      <c r="N136" s="357"/>
      <c r="O136" s="357"/>
    </row>
    <row r="137" spans="1:15" s="63" customFormat="1" ht="19.5" customHeight="1">
      <c r="A137" s="26"/>
      <c r="B137" s="27"/>
      <c r="C137" s="407" t="s">
        <v>248</v>
      </c>
      <c r="D137" s="287"/>
      <c r="E137" s="287"/>
      <c r="F137" s="287">
        <v>146185</v>
      </c>
      <c r="G137" s="287"/>
      <c r="H137" s="67"/>
      <c r="I137" s="386"/>
      <c r="J137" s="378"/>
      <c r="K137" s="386"/>
      <c r="L137" s="378"/>
      <c r="M137" s="357"/>
      <c r="N137" s="357"/>
      <c r="O137" s="357"/>
    </row>
    <row r="138" spans="1:15" s="63" customFormat="1" ht="19.5" customHeight="1">
      <c r="A138" s="38"/>
      <c r="B138" s="39"/>
      <c r="C138" s="407" t="s">
        <v>249</v>
      </c>
      <c r="D138" s="287"/>
      <c r="E138" s="287"/>
      <c r="F138" s="287">
        <v>3000</v>
      </c>
      <c r="G138" s="287"/>
      <c r="H138" s="67"/>
      <c r="I138" s="386"/>
      <c r="J138" s="378"/>
      <c r="K138" s="386"/>
      <c r="L138" s="378"/>
      <c r="M138" s="357"/>
      <c r="N138" s="357"/>
      <c r="O138" s="357"/>
    </row>
    <row r="139" spans="1:15" s="33" customFormat="1" ht="19.5" customHeight="1">
      <c r="A139" s="40" t="s">
        <v>202</v>
      </c>
      <c r="B139" s="408"/>
      <c r="C139" s="36"/>
      <c r="D139" s="284">
        <f>D140+D141</f>
        <v>0</v>
      </c>
      <c r="E139" s="284"/>
      <c r="F139" s="284">
        <f>F140+F141</f>
        <v>130000</v>
      </c>
      <c r="G139" s="284"/>
      <c r="H139" s="70"/>
      <c r="I139" s="382"/>
      <c r="J139" s="387"/>
      <c r="K139" s="382"/>
      <c r="L139" s="387"/>
      <c r="M139" s="375"/>
      <c r="N139" s="375"/>
      <c r="O139" s="375"/>
    </row>
    <row r="140" spans="1:15" s="63" customFormat="1" ht="19.5" customHeight="1">
      <c r="A140" s="23"/>
      <c r="B140" s="24" t="s">
        <v>203</v>
      </c>
      <c r="C140" s="407" t="s">
        <v>204</v>
      </c>
      <c r="D140" s="287"/>
      <c r="E140" s="287"/>
      <c r="F140" s="307">
        <v>100000</v>
      </c>
      <c r="G140" s="287"/>
      <c r="H140" s="67"/>
      <c r="I140" s="386"/>
      <c r="J140" s="378"/>
      <c r="K140" s="386"/>
      <c r="L140" s="378"/>
      <c r="M140" s="357"/>
      <c r="N140" s="357"/>
      <c r="O140" s="357"/>
    </row>
    <row r="141" spans="1:15" s="63" customFormat="1" ht="19.5" customHeight="1">
      <c r="A141" s="26"/>
      <c r="B141" s="24" t="s">
        <v>211</v>
      </c>
      <c r="C141" s="407" t="s">
        <v>212</v>
      </c>
      <c r="D141" s="287"/>
      <c r="E141" s="287"/>
      <c r="F141" s="307">
        <v>30000</v>
      </c>
      <c r="G141" s="287"/>
      <c r="H141" s="67"/>
      <c r="I141" s="386"/>
      <c r="J141" s="378"/>
      <c r="K141" s="386"/>
      <c r="L141" s="378"/>
      <c r="M141" s="357"/>
      <c r="N141" s="357"/>
      <c r="O141" s="357"/>
    </row>
    <row r="142" spans="1:15" s="33" customFormat="1" ht="19.5" customHeight="1">
      <c r="A142" s="15" t="s">
        <v>215</v>
      </c>
      <c r="B142" s="16" t="s">
        <v>216</v>
      </c>
      <c r="C142" s="22"/>
      <c r="D142" s="284">
        <f>SUM(D143:D144)</f>
        <v>31870</v>
      </c>
      <c r="E142" s="284"/>
      <c r="F142" s="284">
        <f>SUM(F143:F144)</f>
        <v>31870</v>
      </c>
      <c r="G142" s="284"/>
      <c r="H142" s="70"/>
      <c r="I142" s="382"/>
      <c r="J142" s="387"/>
      <c r="K142" s="382"/>
      <c r="L142" s="387"/>
      <c r="M142" s="375"/>
      <c r="N142" s="375"/>
      <c r="O142" s="375"/>
    </row>
    <row r="143" spans="1:15" s="63" customFormat="1" ht="19.5" customHeight="1">
      <c r="A143" s="26"/>
      <c r="B143" s="27"/>
      <c r="C143" s="41" t="s">
        <v>217</v>
      </c>
      <c r="D143" s="287"/>
      <c r="E143" s="287"/>
      <c r="F143" s="307">
        <v>31870</v>
      </c>
      <c r="G143" s="287"/>
      <c r="H143" s="67"/>
      <c r="I143" s="386"/>
      <c r="J143" s="378"/>
      <c r="K143" s="386"/>
      <c r="L143" s="378"/>
      <c r="M143" s="357"/>
      <c r="N143" s="357"/>
      <c r="O143" s="357"/>
    </row>
    <row r="144" spans="1:15" s="63" customFormat="1" ht="19.5" customHeight="1">
      <c r="A144" s="26"/>
      <c r="B144" s="27"/>
      <c r="C144" s="407" t="s">
        <v>218</v>
      </c>
      <c r="D144" s="287">
        <v>31870</v>
      </c>
      <c r="E144" s="287"/>
      <c r="F144" s="307"/>
      <c r="G144" s="287"/>
      <c r="H144" s="67"/>
      <c r="I144" s="386"/>
      <c r="J144" s="378"/>
      <c r="K144" s="386"/>
      <c r="L144" s="378"/>
      <c r="M144" s="357"/>
      <c r="N144" s="357"/>
      <c r="O144" s="357"/>
    </row>
    <row r="145" spans="1:15" s="47" customFormat="1" ht="21.75" customHeight="1">
      <c r="A145" s="42" t="s">
        <v>46</v>
      </c>
      <c r="B145" s="43"/>
      <c r="C145" s="44"/>
      <c r="D145" s="45">
        <f>D114+D115+D116+D117+D120+D133+D134+D139+D142</f>
        <v>453764</v>
      </c>
      <c r="E145" s="45">
        <f t="shared" ref="E145:G145" si="1">E114+E115+E116+E117+E120+E133+E134+E139+E142</f>
        <v>0</v>
      </c>
      <c r="F145" s="45">
        <f t="shared" si="1"/>
        <v>1133983</v>
      </c>
      <c r="G145" s="45">
        <f t="shared" si="1"/>
        <v>0</v>
      </c>
      <c r="H145" s="46"/>
      <c r="I145" s="383"/>
      <c r="J145" s="387"/>
      <c r="K145" s="382"/>
      <c r="L145" s="387"/>
      <c r="M145" s="392"/>
      <c r="N145" s="392"/>
      <c r="O145" s="392"/>
    </row>
    <row r="146" spans="1:15" s="47" customFormat="1" ht="18.75" customHeight="1">
      <c r="A146" s="48"/>
      <c r="B146" s="49"/>
      <c r="C146" s="50"/>
      <c r="D146" s="51"/>
      <c r="E146" s="51"/>
      <c r="F146" s="51"/>
      <c r="G146" s="51"/>
      <c r="H146" s="46"/>
      <c r="I146" s="383"/>
      <c r="J146" s="387"/>
      <c r="K146" s="382"/>
      <c r="L146" s="387"/>
      <c r="M146" s="392"/>
      <c r="N146" s="392"/>
      <c r="O146" s="392"/>
    </row>
    <row r="147" spans="1:15" s="47" customFormat="1" ht="15.75" customHeight="1">
      <c r="A147" s="48"/>
      <c r="B147" s="49"/>
      <c r="C147" s="50"/>
      <c r="D147" s="51"/>
      <c r="E147" s="51"/>
      <c r="F147" s="51"/>
      <c r="G147" s="51"/>
      <c r="H147" s="46"/>
      <c r="I147" s="383"/>
      <c r="J147" s="387"/>
      <c r="K147" s="382"/>
      <c r="L147" s="387"/>
      <c r="M147" s="392"/>
      <c r="N147" s="392"/>
      <c r="O147" s="392"/>
    </row>
    <row r="148" spans="1:15">
      <c r="A148" s="302" t="s">
        <v>47</v>
      </c>
      <c r="B148" s="289"/>
      <c r="C148" s="35"/>
      <c r="D148" s="32"/>
      <c r="E148" s="32"/>
      <c r="F148" s="32"/>
      <c r="G148" s="32"/>
      <c r="H148" s="46"/>
      <c r="I148" s="383"/>
      <c r="J148" s="387"/>
      <c r="K148" s="388"/>
      <c r="L148" s="393"/>
    </row>
    <row r="149" spans="1:15" ht="14.25" customHeight="1">
      <c r="A149" s="302"/>
      <c r="B149" s="289"/>
      <c r="C149" s="35"/>
      <c r="D149" s="32"/>
      <c r="E149" s="32"/>
      <c r="F149" s="32"/>
      <c r="G149" s="32"/>
      <c r="H149" s="46"/>
      <c r="I149" s="383"/>
      <c r="J149" s="387"/>
      <c r="K149" s="388"/>
      <c r="L149" s="393"/>
    </row>
    <row r="150" spans="1:15" ht="14.25" customHeight="1">
      <c r="A150" s="302"/>
      <c r="B150" s="48"/>
      <c r="C150" s="35"/>
      <c r="D150" s="32"/>
      <c r="E150" s="32"/>
      <c r="F150" s="32"/>
      <c r="G150" s="32"/>
      <c r="H150" s="46"/>
      <c r="I150" s="383"/>
      <c r="J150" s="387"/>
      <c r="K150" s="388"/>
      <c r="L150" s="393"/>
    </row>
    <row r="151" spans="1:15">
      <c r="A151" s="303" t="s">
        <v>177</v>
      </c>
      <c r="B151" s="48"/>
      <c r="C151" s="304"/>
      <c r="D151" s="305"/>
      <c r="E151" s="305"/>
      <c r="F151" s="305"/>
      <c r="G151" s="305"/>
      <c r="H151" s="292"/>
      <c r="I151" s="383"/>
      <c r="J151" s="386"/>
      <c r="K151" s="379"/>
      <c r="L151" s="380"/>
    </row>
    <row r="152" spans="1:15">
      <c r="A152" s="303"/>
      <c r="B152" s="48"/>
      <c r="C152" s="304"/>
      <c r="D152" s="305"/>
      <c r="E152" s="305"/>
      <c r="F152" s="305"/>
      <c r="G152" s="305"/>
      <c r="H152" s="292"/>
      <c r="I152" s="383"/>
      <c r="J152" s="386"/>
      <c r="K152" s="379"/>
      <c r="L152" s="380"/>
    </row>
    <row r="153" spans="1:15">
      <c r="A153" s="303"/>
      <c r="B153" s="303"/>
      <c r="C153" s="304"/>
      <c r="D153" s="305"/>
      <c r="E153" s="305"/>
      <c r="F153" s="305"/>
      <c r="G153" s="305"/>
      <c r="H153" s="292"/>
      <c r="I153" s="383"/>
      <c r="J153" s="386"/>
      <c r="K153" s="379"/>
      <c r="L153" s="380"/>
    </row>
    <row r="154" spans="1:15">
      <c r="A154" s="308"/>
      <c r="B154" s="277"/>
      <c r="C154" s="309"/>
      <c r="D154" s="279" t="s">
        <v>41</v>
      </c>
      <c r="E154" s="280"/>
      <c r="F154" s="279" t="s">
        <v>49</v>
      </c>
      <c r="G154" s="280"/>
      <c r="H154" s="292"/>
      <c r="I154" s="383"/>
      <c r="J154" s="386"/>
      <c r="K154" s="379"/>
      <c r="L154" s="380"/>
    </row>
    <row r="155" spans="1:15" ht="13.5" customHeight="1">
      <c r="A155" s="310"/>
      <c r="B155" s="281"/>
      <c r="C155" s="54"/>
      <c r="D155" s="282" t="s">
        <v>20</v>
      </c>
      <c r="E155" s="280" t="s">
        <v>21</v>
      </c>
      <c r="F155" s="282" t="s">
        <v>20</v>
      </c>
      <c r="G155" s="280" t="s">
        <v>21</v>
      </c>
      <c r="H155" s="292"/>
      <c r="I155" s="388"/>
      <c r="J155" s="386"/>
      <c r="K155" s="379"/>
      <c r="L155" s="380"/>
    </row>
    <row r="156" spans="1:15" ht="32.25" customHeight="1">
      <c r="A156" s="52" t="s">
        <v>22</v>
      </c>
      <c r="B156" s="53" t="s">
        <v>23</v>
      </c>
      <c r="C156" s="54" t="s">
        <v>24</v>
      </c>
      <c r="D156" s="311" t="s">
        <v>25</v>
      </c>
      <c r="E156" s="55" t="s">
        <v>26</v>
      </c>
      <c r="F156" s="311" t="s">
        <v>25</v>
      </c>
      <c r="G156" s="55" t="s">
        <v>26</v>
      </c>
      <c r="H156" s="292"/>
      <c r="I156" s="394"/>
      <c r="J156" s="386"/>
      <c r="K156" s="379"/>
      <c r="L156" s="380"/>
    </row>
    <row r="157" spans="1:15" s="33" customFormat="1" ht="20.25" customHeight="1">
      <c r="A157" s="56">
        <v>600</v>
      </c>
      <c r="B157" s="57">
        <v>60015</v>
      </c>
      <c r="C157" s="58"/>
      <c r="D157" s="59">
        <f>SUM(D158:D162)</f>
        <v>719979.81</v>
      </c>
      <c r="E157" s="59"/>
      <c r="F157" s="59">
        <f>SUM(F158:F162)</f>
        <v>44979.81</v>
      </c>
      <c r="G157" s="59"/>
      <c r="I157" s="394"/>
      <c r="J157" s="369"/>
      <c r="K157" s="369"/>
      <c r="L157" s="369"/>
      <c r="M157" s="375"/>
      <c r="N157" s="375"/>
      <c r="O157" s="375"/>
    </row>
    <row r="158" spans="1:15" s="63" customFormat="1" ht="20.25" customHeight="1">
      <c r="A158" s="60"/>
      <c r="B158" s="61"/>
      <c r="C158" s="406">
        <v>4040</v>
      </c>
      <c r="D158" s="62">
        <v>129979.81</v>
      </c>
      <c r="E158" s="62"/>
      <c r="F158" s="62"/>
      <c r="G158" s="62"/>
      <c r="I158" s="394"/>
      <c r="J158" s="361"/>
      <c r="K158" s="361"/>
      <c r="L158" s="361"/>
      <c r="M158" s="357"/>
      <c r="N158" s="357"/>
      <c r="O158" s="357"/>
    </row>
    <row r="159" spans="1:15" s="63" customFormat="1" ht="20.25" customHeight="1">
      <c r="A159" s="64"/>
      <c r="B159" s="65"/>
      <c r="C159" s="406">
        <v>4270</v>
      </c>
      <c r="D159" s="62">
        <f>390000+200000</f>
        <v>590000</v>
      </c>
      <c r="E159" s="62"/>
      <c r="F159" s="62"/>
      <c r="G159" s="62"/>
      <c r="I159" s="394"/>
      <c r="J159" s="361"/>
      <c r="K159" s="361"/>
      <c r="L159" s="361"/>
      <c r="M159" s="357"/>
      <c r="N159" s="357"/>
      <c r="O159" s="357"/>
    </row>
    <row r="160" spans="1:15" s="63" customFormat="1" ht="20.25" customHeight="1">
      <c r="A160" s="64"/>
      <c r="B160" s="65"/>
      <c r="C160" s="406">
        <v>4410</v>
      </c>
      <c r="D160" s="62"/>
      <c r="E160" s="62"/>
      <c r="F160" s="62">
        <v>14979.81</v>
      </c>
      <c r="G160" s="62"/>
      <c r="I160" s="394"/>
      <c r="J160" s="361"/>
      <c r="K160" s="361"/>
      <c r="L160" s="361"/>
      <c r="M160" s="357"/>
      <c r="N160" s="357"/>
      <c r="O160" s="357"/>
    </row>
    <row r="161" spans="1:15" s="63" customFormat="1" ht="20.25" customHeight="1">
      <c r="A161" s="64"/>
      <c r="B161" s="65"/>
      <c r="C161" s="406">
        <v>4700</v>
      </c>
      <c r="D161" s="62"/>
      <c r="E161" s="62"/>
      <c r="F161" s="62">
        <v>15000</v>
      </c>
      <c r="G161" s="62"/>
      <c r="I161" s="394"/>
      <c r="J161" s="361"/>
      <c r="K161" s="361"/>
      <c r="L161" s="361"/>
      <c r="M161" s="357"/>
      <c r="N161" s="357"/>
      <c r="O161" s="357"/>
    </row>
    <row r="162" spans="1:15" s="63" customFormat="1" ht="20.25" customHeight="1">
      <c r="A162" s="64"/>
      <c r="B162" s="65"/>
      <c r="C162" s="406">
        <v>6050</v>
      </c>
      <c r="D162" s="62"/>
      <c r="E162" s="62"/>
      <c r="F162" s="62">
        <v>15000</v>
      </c>
      <c r="G162" s="62"/>
      <c r="I162" s="394"/>
      <c r="J162" s="361"/>
      <c r="K162" s="361"/>
      <c r="L162" s="361"/>
      <c r="M162" s="357"/>
      <c r="N162" s="357"/>
      <c r="O162" s="357"/>
    </row>
    <row r="163" spans="1:15" s="33" customFormat="1" ht="20.25" customHeight="1">
      <c r="A163" s="56">
        <v>854</v>
      </c>
      <c r="B163" s="422"/>
      <c r="C163" s="405"/>
      <c r="D163" s="59"/>
      <c r="E163" s="59"/>
      <c r="F163" s="59">
        <f>F164</f>
        <v>5174</v>
      </c>
      <c r="G163" s="59"/>
      <c r="I163" s="369"/>
      <c r="J163" s="369"/>
      <c r="K163" s="369"/>
      <c r="L163" s="369"/>
      <c r="M163" s="375"/>
      <c r="N163" s="375"/>
      <c r="O163" s="375"/>
    </row>
    <row r="164" spans="1:15" s="63" customFormat="1" ht="20.25" customHeight="1">
      <c r="A164" s="61"/>
      <c r="B164" s="424">
        <v>85403</v>
      </c>
      <c r="C164" s="349"/>
      <c r="D164" s="62"/>
      <c r="E164" s="62"/>
      <c r="F164" s="62">
        <f>SUM(F165:F166)</f>
        <v>5174</v>
      </c>
      <c r="G164" s="62"/>
      <c r="I164" s="361"/>
      <c r="J164" s="361"/>
      <c r="K164" s="361"/>
      <c r="L164" s="361"/>
      <c r="M164" s="357"/>
      <c r="N164" s="357"/>
      <c r="O164" s="357"/>
    </row>
    <row r="165" spans="1:15" s="63" customFormat="1" ht="20.25" customHeight="1">
      <c r="A165" s="65"/>
      <c r="B165" s="406"/>
      <c r="C165" s="349">
        <v>4210</v>
      </c>
      <c r="D165" s="62"/>
      <c r="E165" s="62"/>
      <c r="F165" s="62">
        <v>4574</v>
      </c>
      <c r="G165" s="62"/>
      <c r="I165" s="361"/>
      <c r="J165" s="361"/>
      <c r="K165" s="361"/>
      <c r="L165" s="361"/>
      <c r="M165" s="357"/>
      <c r="N165" s="357"/>
      <c r="O165" s="357"/>
    </row>
    <row r="166" spans="1:15" s="63" customFormat="1" ht="20.25" customHeight="1">
      <c r="A166" s="348"/>
      <c r="B166" s="423"/>
      <c r="C166" s="349">
        <v>4240</v>
      </c>
      <c r="D166" s="62"/>
      <c r="E166" s="62"/>
      <c r="F166" s="62">
        <v>600</v>
      </c>
      <c r="G166" s="62"/>
      <c r="I166" s="361"/>
      <c r="J166" s="361"/>
      <c r="K166" s="361"/>
      <c r="L166" s="361"/>
      <c r="M166" s="357"/>
      <c r="N166" s="357"/>
      <c r="O166" s="357"/>
    </row>
    <row r="167" spans="1:15" s="47" customFormat="1" ht="21.75" customHeight="1">
      <c r="A167" s="42" t="s">
        <v>46</v>
      </c>
      <c r="B167" s="43"/>
      <c r="C167" s="25"/>
      <c r="D167" s="45">
        <f>D157+D163</f>
        <v>719979.81</v>
      </c>
      <c r="E167" s="45">
        <f>E157+E163</f>
        <v>0</v>
      </c>
      <c r="F167" s="45">
        <f>F157+F163</f>
        <v>50153.81</v>
      </c>
      <c r="G167" s="45">
        <f>G157+G163</f>
        <v>0</v>
      </c>
      <c r="H167" s="46"/>
      <c r="I167" s="383"/>
      <c r="J167" s="382"/>
      <c r="K167" s="382"/>
      <c r="L167" s="387"/>
      <c r="M167" s="392"/>
      <c r="N167" s="392"/>
      <c r="O167" s="392"/>
    </row>
    <row r="168" spans="1:15" s="47" customFormat="1" ht="21.75" customHeight="1">
      <c r="A168" s="48"/>
      <c r="B168" s="49"/>
      <c r="C168" s="290"/>
      <c r="D168" s="312"/>
      <c r="E168" s="243"/>
      <c r="F168" s="312"/>
      <c r="G168" s="51"/>
      <c r="H168" s="46"/>
      <c r="I168" s="383"/>
      <c r="J168" s="387"/>
      <c r="K168" s="382"/>
      <c r="L168" s="387"/>
      <c r="M168" s="392"/>
      <c r="N168" s="392"/>
      <c r="O168" s="392"/>
    </row>
    <row r="169" spans="1:15" s="47" customFormat="1" ht="15.75" customHeight="1">
      <c r="A169" s="48"/>
      <c r="B169" s="49"/>
      <c r="C169" s="290"/>
      <c r="D169" s="243"/>
      <c r="E169" s="243"/>
      <c r="F169" s="51"/>
      <c r="G169" s="51"/>
      <c r="H169" s="46"/>
      <c r="I169" s="383"/>
      <c r="J169" s="387"/>
      <c r="K169" s="382"/>
      <c r="L169" s="387"/>
      <c r="M169" s="392"/>
      <c r="N169" s="392"/>
      <c r="O169" s="392"/>
    </row>
    <row r="170" spans="1:15" s="47" customFormat="1" ht="18.75" customHeight="1">
      <c r="A170" s="253" t="s">
        <v>178</v>
      </c>
      <c r="B170" s="289"/>
      <c r="C170" s="290"/>
      <c r="D170" s="243"/>
      <c r="E170" s="243"/>
      <c r="F170" s="51"/>
      <c r="G170" s="51"/>
      <c r="H170" s="46"/>
      <c r="I170" s="383"/>
      <c r="J170" s="387"/>
      <c r="K170" s="382"/>
      <c r="L170" s="387"/>
      <c r="M170" s="392"/>
      <c r="N170" s="392"/>
      <c r="O170" s="392"/>
    </row>
    <row r="171" spans="1:15" s="47" customFormat="1" ht="21" customHeight="1">
      <c r="A171" s="253"/>
      <c r="B171" s="289"/>
      <c r="C171" s="315"/>
      <c r="D171" s="316"/>
      <c r="E171" s="243"/>
      <c r="F171" s="51"/>
      <c r="G171" s="51"/>
      <c r="H171" s="46"/>
      <c r="I171" s="383"/>
      <c r="J171" s="387"/>
      <c r="K171" s="382"/>
      <c r="L171" s="387"/>
      <c r="M171" s="392"/>
      <c r="N171" s="392"/>
      <c r="O171" s="392"/>
    </row>
    <row r="172" spans="1:15" s="47" customFormat="1" ht="21" customHeight="1">
      <c r="A172" s="313" t="s">
        <v>50</v>
      </c>
      <c r="B172" s="289"/>
      <c r="C172" s="315"/>
      <c r="D172" s="316"/>
      <c r="E172" s="243"/>
      <c r="F172" s="51"/>
      <c r="G172" s="51"/>
      <c r="H172" s="46"/>
      <c r="I172" s="383"/>
      <c r="J172" s="387"/>
      <c r="K172" s="382"/>
      <c r="L172" s="387"/>
      <c r="M172" s="392"/>
      <c r="N172" s="392"/>
      <c r="O172" s="392"/>
    </row>
    <row r="173" spans="1:15" s="47" customFormat="1" ht="21.75" customHeight="1">
      <c r="A173" s="314" t="s">
        <v>51</v>
      </c>
      <c r="B173" s="318"/>
      <c r="C173" s="49"/>
      <c r="D173" s="66"/>
      <c r="E173" s="66"/>
      <c r="F173" s="66"/>
      <c r="G173" s="66"/>
      <c r="H173" s="67"/>
      <c r="I173" s="383"/>
      <c r="J173" s="378"/>
      <c r="K173" s="382"/>
      <c r="L173" s="378"/>
      <c r="M173" s="392"/>
      <c r="N173" s="392"/>
      <c r="O173" s="392"/>
    </row>
    <row r="174" spans="1:15" s="47" customFormat="1" ht="16.5" customHeight="1">
      <c r="A174" s="314"/>
      <c r="B174" s="318"/>
      <c r="C174" s="49"/>
      <c r="D174" s="66"/>
      <c r="E174" s="66"/>
      <c r="F174" s="66"/>
      <c r="G174" s="66"/>
      <c r="H174" s="67"/>
      <c r="I174" s="383"/>
      <c r="J174" s="378"/>
      <c r="K174" s="382"/>
      <c r="L174" s="378"/>
      <c r="M174" s="392"/>
      <c r="N174" s="392"/>
      <c r="O174" s="392"/>
    </row>
    <row r="175" spans="1:15" s="47" customFormat="1" ht="15" customHeight="1">
      <c r="A175" s="317" t="s">
        <v>52</v>
      </c>
      <c r="B175" s="49"/>
      <c r="C175" s="49"/>
      <c r="D175" s="66"/>
      <c r="E175" s="66"/>
      <c r="F175" s="66"/>
      <c r="G175" s="66"/>
      <c r="H175" s="67"/>
      <c r="I175" s="383"/>
      <c r="J175" s="378"/>
      <c r="K175" s="382"/>
      <c r="L175" s="378"/>
      <c r="M175" s="392"/>
      <c r="N175" s="392"/>
      <c r="O175" s="392"/>
    </row>
    <row r="176" spans="1:15" s="47" customFormat="1" ht="17.25" customHeight="1">
      <c r="A176" s="317"/>
      <c r="B176" s="318"/>
      <c r="C176" s="320"/>
      <c r="D176" s="66"/>
      <c r="E176" s="66"/>
      <c r="F176" s="66"/>
      <c r="G176" s="66"/>
      <c r="H176" s="68"/>
      <c r="I176" s="383"/>
      <c r="J176" s="378"/>
      <c r="K176" s="382"/>
      <c r="L176" s="378"/>
      <c r="M176" s="392"/>
      <c r="N176" s="392"/>
      <c r="O176" s="392"/>
    </row>
    <row r="177" spans="1:15" s="47" customFormat="1" ht="17.25" customHeight="1">
      <c r="A177" s="317"/>
      <c r="B177" s="318"/>
      <c r="C177" s="320"/>
      <c r="D177" s="66"/>
      <c r="E177" s="66"/>
      <c r="F177" s="66"/>
      <c r="G177" s="66"/>
      <c r="H177" s="68"/>
      <c r="I177" s="383"/>
      <c r="J177" s="378"/>
      <c r="K177" s="382"/>
      <c r="L177" s="378"/>
      <c r="M177" s="392"/>
      <c r="N177" s="392"/>
      <c r="O177" s="392"/>
    </row>
    <row r="178" spans="1:15" s="47" customFormat="1" ht="17.25" customHeight="1">
      <c r="A178" s="319" t="s">
        <v>181</v>
      </c>
      <c r="B178" s="318"/>
      <c r="C178" s="320"/>
      <c r="D178" s="66"/>
      <c r="E178" s="66"/>
      <c r="F178" s="66"/>
      <c r="G178" s="66"/>
      <c r="H178" s="68">
        <f>H180+H185+H189+H194</f>
        <v>726870</v>
      </c>
      <c r="I178" s="383"/>
      <c r="J178" s="378"/>
      <c r="K178" s="382"/>
      <c r="L178" s="378"/>
      <c r="M178" s="392"/>
      <c r="N178" s="392"/>
      <c r="O178" s="392"/>
    </row>
    <row r="179" spans="1:15" s="47" customFormat="1" ht="17.25" customHeight="1">
      <c r="A179" s="253" t="s">
        <v>21</v>
      </c>
      <c r="B179" s="318"/>
      <c r="C179" s="320"/>
      <c r="D179" s="66"/>
      <c r="E179" s="66"/>
      <c r="F179" s="66"/>
      <c r="G179" s="66"/>
      <c r="H179" s="68"/>
      <c r="I179" s="383"/>
      <c r="J179" s="378"/>
      <c r="K179" s="382"/>
      <c r="L179" s="378"/>
      <c r="M179" s="392"/>
      <c r="N179" s="392"/>
      <c r="O179" s="392"/>
    </row>
    <row r="180" spans="1:15" s="47" customFormat="1" ht="17.25" customHeight="1">
      <c r="A180" s="293" t="s">
        <v>222</v>
      </c>
      <c r="B180" s="318"/>
      <c r="C180" s="320"/>
      <c r="D180" s="66"/>
      <c r="E180" s="66"/>
      <c r="F180" s="66"/>
      <c r="G180" s="66"/>
      <c r="H180" s="70">
        <f>H183</f>
        <v>600000</v>
      </c>
      <c r="I180" s="383"/>
      <c r="J180" s="378"/>
      <c r="K180" s="382"/>
      <c r="L180" s="378"/>
      <c r="M180" s="392"/>
      <c r="N180" s="392"/>
      <c r="O180" s="392"/>
    </row>
    <row r="181" spans="1:15" s="47" customFormat="1" ht="17.25" customHeight="1">
      <c r="A181" s="253" t="s">
        <v>21</v>
      </c>
      <c r="B181" s="318"/>
      <c r="C181" s="320"/>
      <c r="D181" s="66"/>
      <c r="E181" s="66"/>
      <c r="F181" s="66"/>
      <c r="G181" s="66"/>
      <c r="H181" s="68"/>
      <c r="I181" s="383"/>
      <c r="J181" s="378"/>
      <c r="K181" s="382"/>
      <c r="L181" s="378"/>
      <c r="M181" s="392"/>
      <c r="N181" s="392"/>
      <c r="O181" s="392"/>
    </row>
    <row r="182" spans="1:15" s="47" customFormat="1" ht="17.25" customHeight="1">
      <c r="A182" s="253"/>
      <c r="B182" s="313" t="s">
        <v>228</v>
      </c>
      <c r="C182" s="320"/>
      <c r="D182" s="66"/>
      <c r="E182" s="66"/>
      <c r="F182" s="66"/>
      <c r="G182" s="66"/>
      <c r="H182" s="68"/>
      <c r="I182" s="383"/>
      <c r="J182" s="378"/>
      <c r="K182" s="382"/>
      <c r="L182" s="378"/>
      <c r="M182" s="392"/>
      <c r="N182" s="392"/>
      <c r="O182" s="392"/>
    </row>
    <row r="183" spans="1:15" s="47" customFormat="1" ht="17.25" customHeight="1">
      <c r="A183" s="253"/>
      <c r="B183" s="313" t="s">
        <v>229</v>
      </c>
      <c r="C183" s="320"/>
      <c r="D183" s="66"/>
      <c r="E183" s="66"/>
      <c r="F183" s="66"/>
      <c r="G183" s="66"/>
      <c r="H183" s="67">
        <v>600000</v>
      </c>
      <c r="I183" s="383"/>
      <c r="J183" s="378"/>
      <c r="K183" s="382"/>
      <c r="L183" s="378"/>
      <c r="M183" s="392"/>
      <c r="N183" s="392"/>
      <c r="O183" s="392"/>
    </row>
    <row r="184" spans="1:15" s="47" customFormat="1" ht="17.25" customHeight="1">
      <c r="A184" s="253"/>
      <c r="B184" s="313"/>
      <c r="C184" s="320"/>
      <c r="D184" s="66"/>
      <c r="E184" s="66"/>
      <c r="F184" s="66"/>
      <c r="G184" s="66"/>
      <c r="H184" s="67"/>
      <c r="I184" s="383"/>
      <c r="J184" s="378"/>
      <c r="K184" s="382"/>
      <c r="L184" s="378"/>
      <c r="M184" s="392"/>
      <c r="N184" s="392"/>
      <c r="O184" s="392"/>
    </row>
    <row r="185" spans="1:15" s="47" customFormat="1" ht="15" customHeight="1">
      <c r="A185" s="293" t="s">
        <v>239</v>
      </c>
      <c r="B185" s="69"/>
      <c r="C185" s="321"/>
      <c r="D185" s="316"/>
      <c r="E185" s="243"/>
      <c r="F185" s="51"/>
      <c r="G185" s="66"/>
      <c r="H185" s="70">
        <f>H187</f>
        <v>30000</v>
      </c>
      <c r="I185" s="383"/>
      <c r="J185" s="378"/>
      <c r="K185" s="382"/>
      <c r="L185" s="378"/>
      <c r="M185" s="392"/>
      <c r="N185" s="392"/>
      <c r="O185" s="392"/>
    </row>
    <row r="186" spans="1:15" s="47" customFormat="1" ht="15" customHeight="1">
      <c r="A186" s="253" t="s">
        <v>21</v>
      </c>
      <c r="B186" s="69"/>
      <c r="C186" s="321"/>
      <c r="D186" s="316"/>
      <c r="E186" s="243"/>
      <c r="F186" s="51"/>
      <c r="G186" s="66"/>
      <c r="H186" s="67"/>
      <c r="I186" s="383"/>
      <c r="J186" s="378"/>
      <c r="K186" s="382"/>
      <c r="L186" s="378"/>
      <c r="M186" s="392"/>
      <c r="N186" s="392"/>
      <c r="O186" s="392"/>
    </row>
    <row r="187" spans="1:15" s="47" customFormat="1" ht="15" customHeight="1">
      <c r="A187" s="293"/>
      <c r="B187" s="69" t="s">
        <v>58</v>
      </c>
      <c r="C187" s="321"/>
      <c r="D187" s="316"/>
      <c r="E187" s="243"/>
      <c r="F187" s="51"/>
      <c r="G187" s="66"/>
      <c r="H187" s="67">
        <v>30000</v>
      </c>
      <c r="I187" s="383"/>
      <c r="J187" s="378"/>
      <c r="K187" s="382"/>
      <c r="L187" s="378"/>
      <c r="M187" s="392"/>
      <c r="N187" s="392"/>
      <c r="O187" s="392"/>
    </row>
    <row r="188" spans="1:15" s="47" customFormat="1" ht="17.25" customHeight="1">
      <c r="A188" s="253"/>
      <c r="B188" s="313"/>
      <c r="C188" s="320"/>
      <c r="D188" s="66"/>
      <c r="E188" s="66"/>
      <c r="F188" s="66"/>
      <c r="G188" s="66"/>
      <c r="H188" s="67"/>
      <c r="I188" s="383"/>
      <c r="J188" s="378"/>
      <c r="K188" s="382"/>
      <c r="L188" s="378"/>
      <c r="M188" s="392"/>
      <c r="N188" s="392"/>
      <c r="O188" s="392"/>
    </row>
    <row r="189" spans="1:15" s="47" customFormat="1" ht="17.25" customHeight="1">
      <c r="A189" s="293" t="s">
        <v>220</v>
      </c>
      <c r="B189" s="318"/>
      <c r="C189" s="320"/>
      <c r="D189" s="66"/>
      <c r="E189" s="66"/>
      <c r="F189" s="66"/>
      <c r="G189" s="66"/>
      <c r="H189" s="70">
        <f>H192</f>
        <v>65000</v>
      </c>
      <c r="I189" s="383"/>
      <c r="J189" s="378"/>
      <c r="K189" s="382"/>
      <c r="L189" s="378"/>
      <c r="M189" s="392"/>
      <c r="N189" s="392"/>
      <c r="O189" s="392"/>
    </row>
    <row r="190" spans="1:15" s="47" customFormat="1" ht="17.25" customHeight="1">
      <c r="A190" s="253" t="s">
        <v>21</v>
      </c>
      <c r="B190" s="318"/>
      <c r="C190" s="320"/>
      <c r="D190" s="66"/>
      <c r="E190" s="66"/>
      <c r="F190" s="66"/>
      <c r="G190" s="66"/>
      <c r="H190" s="68"/>
      <c r="I190" s="383"/>
      <c r="J190" s="378"/>
      <c r="K190" s="382"/>
      <c r="L190" s="378"/>
      <c r="M190" s="392"/>
      <c r="N190" s="392"/>
      <c r="O190" s="392"/>
    </row>
    <row r="191" spans="1:15" s="47" customFormat="1" ht="17.25" customHeight="1">
      <c r="A191" s="317"/>
      <c r="B191" s="71" t="s">
        <v>223</v>
      </c>
      <c r="C191" s="49"/>
      <c r="D191" s="66"/>
      <c r="E191" s="66"/>
      <c r="F191" s="66"/>
      <c r="G191" s="66"/>
      <c r="H191" s="67"/>
      <c r="I191" s="383"/>
      <c r="J191" s="378"/>
      <c r="K191" s="382"/>
      <c r="L191" s="378"/>
      <c r="M191" s="392"/>
      <c r="N191" s="392"/>
      <c r="O191" s="392"/>
    </row>
    <row r="192" spans="1:15" s="47" customFormat="1" ht="17.25" customHeight="1">
      <c r="A192" s="317"/>
      <c r="B192" s="71" t="s">
        <v>224</v>
      </c>
      <c r="C192" s="49"/>
      <c r="D192" s="66"/>
      <c r="E192" s="66"/>
      <c r="F192" s="66"/>
      <c r="G192" s="66"/>
      <c r="H192" s="67">
        <v>65000</v>
      </c>
      <c r="I192" s="383"/>
      <c r="J192" s="378"/>
      <c r="K192" s="382"/>
      <c r="L192" s="378"/>
      <c r="M192" s="392"/>
      <c r="N192" s="392"/>
      <c r="O192" s="392"/>
    </row>
    <row r="193" spans="1:15" s="47" customFormat="1" ht="17.25" customHeight="1">
      <c r="A193" s="317"/>
      <c r="B193" s="71"/>
      <c r="C193" s="49"/>
      <c r="D193" s="66"/>
      <c r="E193" s="66"/>
      <c r="F193" s="66"/>
      <c r="G193" s="66"/>
      <c r="H193" s="67"/>
      <c r="I193" s="383"/>
      <c r="J193" s="378"/>
      <c r="K193" s="382"/>
      <c r="L193" s="378"/>
      <c r="M193" s="392"/>
      <c r="N193" s="392"/>
      <c r="O193" s="392"/>
    </row>
    <row r="194" spans="1:15" s="47" customFormat="1" ht="17.25" customHeight="1">
      <c r="A194" s="293" t="s">
        <v>255</v>
      </c>
      <c r="B194" s="71"/>
      <c r="C194" s="49"/>
      <c r="D194" s="66"/>
      <c r="E194" s="66"/>
      <c r="F194" s="66"/>
      <c r="G194" s="66"/>
      <c r="H194" s="70">
        <f>H196</f>
        <v>31870</v>
      </c>
      <c r="I194" s="383"/>
      <c r="J194" s="378"/>
      <c r="K194" s="382"/>
      <c r="L194" s="378"/>
      <c r="M194" s="392"/>
      <c r="N194" s="392"/>
      <c r="O194" s="392"/>
    </row>
    <row r="195" spans="1:15" s="47" customFormat="1" ht="17.25" customHeight="1">
      <c r="A195" s="253" t="s">
        <v>21</v>
      </c>
      <c r="B195" s="71"/>
      <c r="C195" s="49"/>
      <c r="D195" s="66"/>
      <c r="E195" s="66"/>
      <c r="F195" s="66"/>
      <c r="G195" s="66"/>
      <c r="H195" s="67"/>
      <c r="I195" s="383"/>
      <c r="J195" s="378"/>
      <c r="K195" s="382"/>
      <c r="L195" s="378"/>
      <c r="M195" s="392"/>
      <c r="N195" s="392"/>
      <c r="O195" s="392"/>
    </row>
    <row r="196" spans="1:15" s="47" customFormat="1" ht="17.25" customHeight="1">
      <c r="A196" s="317"/>
      <c r="B196" s="71" t="s">
        <v>136</v>
      </c>
      <c r="C196" s="49"/>
      <c r="D196" s="66"/>
      <c r="E196" s="66"/>
      <c r="F196" s="66"/>
      <c r="G196" s="66"/>
      <c r="H196" s="67">
        <v>31870</v>
      </c>
      <c r="I196" s="383"/>
      <c r="J196" s="378"/>
      <c r="K196" s="382"/>
      <c r="L196" s="378"/>
      <c r="M196" s="392"/>
      <c r="N196" s="392"/>
      <c r="O196" s="392"/>
    </row>
    <row r="197" spans="1:15" s="47" customFormat="1" ht="17.25" customHeight="1">
      <c r="A197" s="317"/>
      <c r="B197" s="71"/>
      <c r="C197" s="49"/>
      <c r="D197" s="66"/>
      <c r="E197" s="66"/>
      <c r="F197" s="66"/>
      <c r="G197" s="66"/>
      <c r="H197" s="67"/>
      <c r="I197" s="383"/>
      <c r="J197" s="378"/>
      <c r="K197" s="382"/>
      <c r="L197" s="378"/>
      <c r="M197" s="392"/>
      <c r="N197" s="392"/>
      <c r="O197" s="392"/>
    </row>
    <row r="198" spans="1:15" s="47" customFormat="1" ht="16.5" customHeight="1">
      <c r="A198" s="253"/>
      <c r="B198" s="69"/>
      <c r="C198" s="321"/>
      <c r="D198" s="316"/>
      <c r="E198" s="243"/>
      <c r="F198" s="51"/>
      <c r="G198" s="51"/>
      <c r="H198" s="67"/>
      <c r="I198" s="383"/>
      <c r="J198" s="387"/>
      <c r="K198" s="382"/>
      <c r="L198" s="387"/>
      <c r="M198" s="392"/>
      <c r="N198" s="392"/>
      <c r="O198" s="392"/>
    </row>
    <row r="199" spans="1:15" s="47" customFormat="1" ht="16.5" customHeight="1">
      <c r="A199" s="319" t="s">
        <v>53</v>
      </c>
      <c r="B199" s="49"/>
      <c r="C199" s="49"/>
      <c r="D199" s="66"/>
      <c r="E199" s="66"/>
      <c r="F199" s="66"/>
      <c r="G199" s="66"/>
      <c r="H199" s="68">
        <f>H201+H206+H213+H218</f>
        <v>1470000</v>
      </c>
      <c r="I199" s="383"/>
      <c r="J199" s="387"/>
      <c r="K199" s="382"/>
      <c r="L199" s="387"/>
      <c r="M199" s="392"/>
      <c r="N199" s="392"/>
      <c r="O199" s="392"/>
    </row>
    <row r="200" spans="1:15" s="47" customFormat="1" ht="16.5" customHeight="1">
      <c r="A200" s="253" t="s">
        <v>21</v>
      </c>
      <c r="B200" s="71"/>
      <c r="C200" s="321"/>
      <c r="D200" s="316"/>
      <c r="E200" s="243"/>
      <c r="F200" s="51"/>
      <c r="G200" s="51"/>
      <c r="H200" s="67"/>
      <c r="I200" s="383"/>
      <c r="J200" s="387"/>
      <c r="K200" s="382"/>
      <c r="L200" s="387"/>
      <c r="M200" s="392"/>
      <c r="N200" s="392"/>
      <c r="O200" s="392"/>
    </row>
    <row r="201" spans="1:15" s="47" customFormat="1" ht="15" customHeight="1">
      <c r="A201" s="293" t="s">
        <v>54</v>
      </c>
      <c r="B201" s="71"/>
      <c r="C201" s="49"/>
      <c r="D201" s="66"/>
      <c r="E201" s="66"/>
      <c r="F201" s="66"/>
      <c r="G201" s="66"/>
      <c r="H201" s="70">
        <f>H204</f>
        <v>600000</v>
      </c>
      <c r="I201" s="383"/>
      <c r="J201" s="378"/>
      <c r="K201" s="382"/>
      <c r="L201" s="378"/>
      <c r="M201" s="392"/>
      <c r="N201" s="392"/>
      <c r="O201" s="392"/>
    </row>
    <row r="202" spans="1:15" s="47" customFormat="1" ht="15" customHeight="1">
      <c r="A202" s="253" t="s">
        <v>21</v>
      </c>
      <c r="B202" s="71"/>
      <c r="C202" s="49"/>
      <c r="D202" s="66"/>
      <c r="E202" s="66"/>
      <c r="F202" s="66"/>
      <c r="G202" s="66"/>
      <c r="H202" s="67"/>
      <c r="I202" s="383"/>
      <c r="J202" s="378"/>
      <c r="K202" s="382"/>
      <c r="L202" s="378"/>
      <c r="M202" s="392"/>
      <c r="N202" s="392"/>
      <c r="O202" s="392"/>
    </row>
    <row r="203" spans="1:15" s="47" customFormat="1" ht="15" customHeight="1">
      <c r="A203" s="253"/>
      <c r="B203" s="313" t="s">
        <v>227</v>
      </c>
      <c r="C203" s="49"/>
      <c r="D203" s="66"/>
      <c r="E203" s="66"/>
      <c r="F203" s="66"/>
      <c r="G203" s="66"/>
      <c r="H203" s="67"/>
      <c r="I203" s="383"/>
      <c r="J203" s="378"/>
      <c r="K203" s="382"/>
      <c r="L203" s="378"/>
      <c r="M203" s="392"/>
      <c r="N203" s="392"/>
      <c r="O203" s="392"/>
    </row>
    <row r="204" spans="1:15" s="47" customFormat="1" ht="15" customHeight="1">
      <c r="A204" s="253"/>
      <c r="B204" s="313" t="s">
        <v>226</v>
      </c>
      <c r="C204" s="320"/>
      <c r="D204" s="66"/>
      <c r="E204" s="66"/>
      <c r="F204" s="66"/>
      <c r="G204" s="66"/>
      <c r="H204" s="67">
        <v>600000</v>
      </c>
      <c r="I204" s="383"/>
      <c r="J204" s="378"/>
      <c r="K204" s="382"/>
      <c r="L204" s="378"/>
      <c r="M204" s="392"/>
      <c r="N204" s="392"/>
      <c r="O204" s="392"/>
    </row>
    <row r="205" spans="1:15" s="47" customFormat="1" ht="15" customHeight="1">
      <c r="A205" s="253"/>
      <c r="B205" s="313"/>
      <c r="C205" s="320"/>
      <c r="D205" s="66"/>
      <c r="E205" s="66"/>
      <c r="F205" s="66"/>
      <c r="G205" s="66"/>
      <c r="H205" s="67"/>
      <c r="I205" s="383"/>
      <c r="J205" s="378"/>
      <c r="K205" s="382"/>
      <c r="L205" s="378"/>
      <c r="M205" s="392"/>
      <c r="N205" s="392"/>
      <c r="O205" s="392"/>
    </row>
    <row r="206" spans="1:15" s="47" customFormat="1" ht="15" customHeight="1">
      <c r="A206" s="293" t="s">
        <v>234</v>
      </c>
      <c r="B206" s="313"/>
      <c r="C206" s="320"/>
      <c r="D206" s="66"/>
      <c r="E206" s="66"/>
      <c r="F206" s="66"/>
      <c r="G206" s="66"/>
      <c r="H206" s="70">
        <f>H211</f>
        <v>670000</v>
      </c>
      <c r="I206" s="383"/>
      <c r="J206" s="378"/>
      <c r="K206" s="382"/>
      <c r="L206" s="378"/>
      <c r="M206" s="392"/>
      <c r="N206" s="392"/>
      <c r="O206" s="392"/>
    </row>
    <row r="207" spans="1:15" s="47" customFormat="1" ht="15" customHeight="1">
      <c r="A207" s="253" t="s">
        <v>21</v>
      </c>
      <c r="B207" s="313"/>
      <c r="C207" s="320"/>
      <c r="D207" s="66"/>
      <c r="E207" s="66"/>
      <c r="F207" s="66"/>
      <c r="G207" s="66"/>
      <c r="H207" s="67"/>
      <c r="I207" s="383"/>
      <c r="J207" s="378"/>
      <c r="K207" s="382"/>
      <c r="L207" s="378"/>
      <c r="M207" s="392"/>
      <c r="N207" s="392"/>
      <c r="O207" s="392"/>
    </row>
    <row r="208" spans="1:15" s="47" customFormat="1" ht="15" customHeight="1">
      <c r="A208" s="253"/>
      <c r="B208" s="313" t="s">
        <v>235</v>
      </c>
      <c r="C208" s="320"/>
      <c r="D208" s="66"/>
      <c r="E208" s="66"/>
      <c r="F208" s="66"/>
      <c r="G208" s="66"/>
      <c r="H208" s="67"/>
      <c r="I208" s="383"/>
      <c r="J208" s="378"/>
      <c r="K208" s="382"/>
      <c r="L208" s="378"/>
      <c r="M208" s="392"/>
      <c r="N208" s="392"/>
      <c r="O208" s="392"/>
    </row>
    <row r="209" spans="1:15" s="47" customFormat="1" ht="15" customHeight="1">
      <c r="A209" s="253"/>
      <c r="B209" s="313" t="s">
        <v>236</v>
      </c>
      <c r="C209" s="320"/>
      <c r="D209" s="66"/>
      <c r="E209" s="66"/>
      <c r="F209" s="66"/>
      <c r="G209" s="66"/>
      <c r="H209" s="67"/>
      <c r="I209" s="383"/>
      <c r="J209" s="378"/>
      <c r="K209" s="382"/>
      <c r="L209" s="378"/>
      <c r="M209" s="392"/>
      <c r="N209" s="392"/>
      <c r="O209" s="392"/>
    </row>
    <row r="210" spans="1:15" s="47" customFormat="1" ht="15" customHeight="1">
      <c r="A210" s="253"/>
      <c r="B210" s="313" t="s">
        <v>237</v>
      </c>
      <c r="C210" s="320"/>
      <c r="D210" s="66"/>
      <c r="E210" s="66"/>
      <c r="F210" s="66"/>
      <c r="G210" s="66"/>
      <c r="H210" s="67"/>
      <c r="I210" s="383"/>
      <c r="J210" s="378"/>
      <c r="K210" s="382"/>
      <c r="L210" s="378"/>
      <c r="M210" s="392"/>
      <c r="N210" s="392"/>
      <c r="O210" s="392"/>
    </row>
    <row r="211" spans="1:15" s="47" customFormat="1" ht="15" customHeight="1">
      <c r="A211" s="253"/>
      <c r="B211" s="313" t="s">
        <v>238</v>
      </c>
      <c r="C211" s="320"/>
      <c r="D211" s="66"/>
      <c r="E211" s="66"/>
      <c r="F211" s="66"/>
      <c r="G211" s="66"/>
      <c r="H211" s="67">
        <v>670000</v>
      </c>
      <c r="I211" s="383"/>
      <c r="J211" s="378"/>
      <c r="K211" s="382"/>
      <c r="L211" s="378"/>
      <c r="M211" s="392"/>
      <c r="N211" s="392"/>
      <c r="O211" s="392"/>
    </row>
    <row r="212" spans="1:15" s="47" customFormat="1" ht="15" customHeight="1">
      <c r="A212" s="253"/>
      <c r="B212" s="313"/>
      <c r="C212" s="320"/>
      <c r="D212" s="66"/>
      <c r="E212" s="66"/>
      <c r="F212" s="66"/>
      <c r="G212" s="66"/>
      <c r="H212" s="67"/>
      <c r="I212" s="383"/>
      <c r="J212" s="378"/>
      <c r="K212" s="382"/>
      <c r="L212" s="378"/>
      <c r="M212" s="392"/>
      <c r="N212" s="392"/>
      <c r="O212" s="392"/>
    </row>
    <row r="213" spans="1:15" s="47" customFormat="1" ht="15" customHeight="1">
      <c r="A213" s="293" t="s">
        <v>230</v>
      </c>
      <c r="B213" s="313"/>
      <c r="C213" s="320"/>
      <c r="D213" s="66"/>
      <c r="E213" s="66"/>
      <c r="F213" s="66"/>
      <c r="G213" s="66"/>
      <c r="H213" s="70">
        <f>H216</f>
        <v>135000</v>
      </c>
      <c r="I213" s="383"/>
      <c r="J213" s="378"/>
      <c r="K213" s="382"/>
      <c r="L213" s="378"/>
      <c r="M213" s="392"/>
      <c r="N213" s="392"/>
      <c r="O213" s="392"/>
    </row>
    <row r="214" spans="1:15" s="47" customFormat="1" ht="15" customHeight="1">
      <c r="A214" s="253" t="s">
        <v>21</v>
      </c>
      <c r="B214" s="318"/>
      <c r="C214" s="320"/>
      <c r="D214" s="66"/>
      <c r="E214" s="66"/>
      <c r="F214" s="66"/>
      <c r="G214" s="66"/>
      <c r="H214" s="67"/>
      <c r="I214" s="383"/>
      <c r="J214" s="378"/>
      <c r="K214" s="382"/>
      <c r="L214" s="378"/>
      <c r="M214" s="392"/>
      <c r="N214" s="392"/>
      <c r="O214" s="392"/>
    </row>
    <row r="215" spans="1:15" s="47" customFormat="1" ht="15" customHeight="1">
      <c r="A215" s="253"/>
      <c r="B215" s="318" t="s">
        <v>260</v>
      </c>
      <c r="C215" s="320"/>
      <c r="D215" s="66"/>
      <c r="E215" s="66"/>
      <c r="F215" s="66"/>
      <c r="G215" s="66"/>
      <c r="H215" s="67"/>
      <c r="I215" s="383"/>
      <c r="J215" s="378"/>
      <c r="K215" s="382"/>
      <c r="L215" s="378"/>
      <c r="M215" s="392"/>
      <c r="N215" s="392"/>
      <c r="O215" s="392"/>
    </row>
    <row r="216" spans="1:15" s="47" customFormat="1" ht="15" customHeight="1">
      <c r="A216" s="253"/>
      <c r="B216" s="318" t="s">
        <v>224</v>
      </c>
      <c r="C216" s="320"/>
      <c r="D216" s="66"/>
      <c r="E216" s="66"/>
      <c r="F216" s="66"/>
      <c r="G216" s="66"/>
      <c r="H216" s="67">
        <v>135000</v>
      </c>
      <c r="I216" s="383"/>
      <c r="J216" s="378"/>
      <c r="K216" s="382"/>
      <c r="L216" s="378"/>
      <c r="M216" s="392"/>
      <c r="N216" s="392"/>
      <c r="O216" s="392"/>
    </row>
    <row r="217" spans="1:15" s="47" customFormat="1" ht="15" customHeight="1">
      <c r="A217" s="253"/>
      <c r="B217" s="318"/>
      <c r="C217" s="320"/>
      <c r="D217" s="66"/>
      <c r="E217" s="66"/>
      <c r="F217" s="66"/>
      <c r="G217" s="66"/>
      <c r="H217" s="67"/>
      <c r="I217" s="383"/>
      <c r="J217" s="378"/>
      <c r="K217" s="382"/>
      <c r="L217" s="378"/>
      <c r="M217" s="392"/>
      <c r="N217" s="392"/>
      <c r="O217" s="392"/>
    </row>
    <row r="218" spans="1:15" s="47" customFormat="1" ht="15" customHeight="1">
      <c r="A218" s="293" t="s">
        <v>219</v>
      </c>
      <c r="B218" s="71"/>
      <c r="C218" s="49"/>
      <c r="D218" s="66"/>
      <c r="E218" s="66"/>
      <c r="F218" s="66"/>
      <c r="G218" s="66"/>
      <c r="H218" s="70">
        <f>H220</f>
        <v>65000</v>
      </c>
      <c r="I218" s="383"/>
      <c r="J218" s="378"/>
      <c r="K218" s="382"/>
      <c r="L218" s="378"/>
      <c r="M218" s="392"/>
      <c r="N218" s="392"/>
      <c r="O218" s="392"/>
    </row>
    <row r="219" spans="1:15" s="47" customFormat="1" ht="15" customHeight="1">
      <c r="A219" s="253" t="s">
        <v>21</v>
      </c>
      <c r="B219" s="71"/>
      <c r="C219" s="49"/>
      <c r="D219" s="66"/>
      <c r="E219" s="66"/>
      <c r="F219" s="66"/>
      <c r="G219" s="66"/>
      <c r="H219" s="67"/>
      <c r="I219" s="383"/>
      <c r="J219" s="378"/>
      <c r="K219" s="382"/>
      <c r="L219" s="378"/>
      <c r="M219" s="392"/>
      <c r="N219" s="392"/>
      <c r="O219" s="392"/>
    </row>
    <row r="220" spans="1:15" s="47" customFormat="1" ht="15" customHeight="1">
      <c r="A220" s="253"/>
      <c r="B220" s="71" t="s">
        <v>221</v>
      </c>
      <c r="C220" s="49"/>
      <c r="D220" s="66"/>
      <c r="E220" s="66"/>
      <c r="F220" s="66"/>
      <c r="G220" s="66"/>
      <c r="H220" s="67">
        <v>65000</v>
      </c>
      <c r="I220" s="383"/>
      <c r="J220" s="378"/>
      <c r="K220" s="382"/>
      <c r="L220" s="378"/>
      <c r="M220" s="392"/>
      <c r="N220" s="392"/>
      <c r="O220" s="392"/>
    </row>
    <row r="221" spans="1:15" s="47" customFormat="1" ht="15" customHeight="1">
      <c r="A221" s="253"/>
      <c r="B221" s="71"/>
      <c r="C221" s="49"/>
      <c r="D221" s="66"/>
      <c r="E221" s="66"/>
      <c r="F221" s="66"/>
      <c r="G221" s="66"/>
      <c r="H221" s="67"/>
      <c r="I221" s="383"/>
      <c r="J221" s="378"/>
      <c r="K221" s="382"/>
      <c r="L221" s="378"/>
      <c r="M221" s="392"/>
      <c r="N221" s="392"/>
      <c r="O221" s="392"/>
    </row>
    <row r="222" spans="1:15" s="47" customFormat="1" ht="15" customHeight="1">
      <c r="A222" s="253"/>
      <c r="B222" s="71"/>
      <c r="C222" s="49"/>
      <c r="D222" s="66"/>
      <c r="E222" s="66"/>
      <c r="F222" s="66"/>
      <c r="G222" s="66"/>
      <c r="H222" s="67"/>
      <c r="I222" s="383"/>
      <c r="J222" s="378"/>
      <c r="K222" s="382"/>
      <c r="L222" s="378"/>
      <c r="M222" s="392"/>
      <c r="N222" s="392"/>
      <c r="O222" s="392"/>
    </row>
    <row r="223" spans="1:15" s="47" customFormat="1" ht="16.5" customHeight="1">
      <c r="A223" s="253"/>
      <c r="B223" s="69"/>
      <c r="C223" s="321"/>
      <c r="D223" s="316"/>
      <c r="E223" s="243"/>
      <c r="F223" s="51"/>
      <c r="G223" s="51"/>
      <c r="H223" s="70"/>
      <c r="I223" s="383"/>
      <c r="J223" s="387"/>
      <c r="K223" s="382"/>
      <c r="L223" s="387"/>
      <c r="M223" s="392"/>
      <c r="N223" s="392"/>
      <c r="O223" s="392"/>
    </row>
    <row r="224" spans="1:15" s="47" customFormat="1" ht="16.5" customHeight="1">
      <c r="A224" s="317" t="s">
        <v>55</v>
      </c>
      <c r="B224" s="69"/>
      <c r="C224" s="321"/>
      <c r="D224" s="316"/>
      <c r="E224" s="243"/>
      <c r="F224" s="51"/>
      <c r="G224" s="51"/>
      <c r="H224" s="70"/>
      <c r="I224" s="383"/>
      <c r="J224" s="387"/>
      <c r="K224" s="382"/>
      <c r="L224" s="387"/>
      <c r="M224" s="392"/>
      <c r="N224" s="392"/>
      <c r="O224" s="392"/>
    </row>
    <row r="225" spans="1:15" s="47" customFormat="1" ht="16.5" customHeight="1">
      <c r="A225" s="317"/>
      <c r="B225" s="69"/>
      <c r="C225" s="321"/>
      <c r="D225" s="316"/>
      <c r="E225" s="243"/>
      <c r="F225" s="51"/>
      <c r="G225" s="51"/>
      <c r="H225" s="70"/>
      <c r="I225" s="383"/>
      <c r="J225" s="387"/>
      <c r="K225" s="382"/>
      <c r="L225" s="387"/>
      <c r="M225" s="392"/>
      <c r="N225" s="392"/>
      <c r="O225" s="392"/>
    </row>
    <row r="226" spans="1:15" s="47" customFormat="1" ht="16.5" customHeight="1">
      <c r="A226" s="253"/>
      <c r="B226" s="69"/>
      <c r="C226" s="321"/>
      <c r="D226" s="316"/>
      <c r="E226" s="243"/>
      <c r="F226" s="51"/>
      <c r="G226" s="51"/>
      <c r="H226" s="67"/>
      <c r="I226" s="383"/>
      <c r="J226" s="387"/>
      <c r="K226" s="382"/>
      <c r="L226" s="387"/>
      <c r="M226" s="392"/>
      <c r="N226" s="392"/>
      <c r="O226" s="392"/>
    </row>
    <row r="227" spans="1:15" s="47" customFormat="1" ht="16.5" customHeight="1">
      <c r="A227" s="319" t="s">
        <v>53</v>
      </c>
      <c r="B227" s="69"/>
      <c r="C227" s="321"/>
      <c r="D227" s="316"/>
      <c r="E227" s="243"/>
      <c r="F227" s="51"/>
      <c r="G227" s="51"/>
      <c r="H227" s="68">
        <f>H229</f>
        <v>15000</v>
      </c>
      <c r="I227" s="383"/>
      <c r="J227" s="387"/>
      <c r="K227" s="382"/>
      <c r="L227" s="387"/>
      <c r="M227" s="392"/>
      <c r="N227" s="392"/>
      <c r="O227" s="392"/>
    </row>
    <row r="228" spans="1:15" s="47" customFormat="1" ht="16.5" customHeight="1">
      <c r="A228" s="253" t="s">
        <v>21</v>
      </c>
      <c r="B228" s="69"/>
      <c r="C228" s="321"/>
      <c r="D228" s="316"/>
      <c r="E228" s="243"/>
      <c r="F228" s="51"/>
      <c r="G228" s="51"/>
      <c r="H228" s="67"/>
      <c r="I228" s="383"/>
      <c r="J228" s="387"/>
      <c r="K228" s="382"/>
      <c r="L228" s="387"/>
      <c r="M228" s="392"/>
      <c r="N228" s="392"/>
      <c r="O228" s="392"/>
    </row>
    <row r="229" spans="1:15" s="47" customFormat="1" ht="16.5" customHeight="1">
      <c r="A229" s="293" t="s">
        <v>56</v>
      </c>
      <c r="B229" s="69"/>
      <c r="C229" s="321"/>
      <c r="D229" s="316"/>
      <c r="E229" s="243"/>
      <c r="F229" s="51"/>
      <c r="G229" s="51"/>
      <c r="H229" s="70">
        <f>H233</f>
        <v>15000</v>
      </c>
      <c r="I229" s="383"/>
      <c r="J229" s="387"/>
      <c r="K229" s="382"/>
      <c r="L229" s="387"/>
      <c r="M229" s="392"/>
      <c r="N229" s="392"/>
      <c r="O229" s="392"/>
    </row>
    <row r="230" spans="1:15" s="47" customFormat="1" ht="16.5" customHeight="1">
      <c r="A230" s="253" t="s">
        <v>21</v>
      </c>
      <c r="B230" s="69"/>
      <c r="C230" s="321"/>
      <c r="D230" s="316"/>
      <c r="E230" s="243"/>
      <c r="F230" s="51"/>
      <c r="G230" s="51"/>
      <c r="H230" s="67"/>
      <c r="I230" s="383"/>
      <c r="J230" s="387"/>
      <c r="K230" s="382"/>
      <c r="L230" s="387"/>
      <c r="M230" s="392"/>
      <c r="N230" s="392"/>
      <c r="O230" s="392"/>
    </row>
    <row r="231" spans="1:15" s="47" customFormat="1" ht="16.5" customHeight="1">
      <c r="A231" s="253"/>
      <c r="B231" s="69" t="s">
        <v>231</v>
      </c>
      <c r="C231" s="321"/>
      <c r="D231" s="316"/>
      <c r="E231" s="243"/>
      <c r="F231" s="51"/>
      <c r="G231" s="51"/>
      <c r="H231" s="67"/>
      <c r="I231" s="383"/>
      <c r="J231" s="387"/>
      <c r="K231" s="382"/>
      <c r="L231" s="387"/>
      <c r="M231" s="392"/>
      <c r="N231" s="392"/>
      <c r="O231" s="392"/>
    </row>
    <row r="232" spans="1:15" s="47" customFormat="1" ht="16.5" customHeight="1">
      <c r="A232" s="253"/>
      <c r="B232" s="69" t="s">
        <v>232</v>
      </c>
      <c r="C232" s="321"/>
      <c r="D232" s="316"/>
      <c r="E232" s="243"/>
      <c r="F232" s="51"/>
      <c r="G232" s="51"/>
      <c r="H232" s="67"/>
      <c r="I232" s="383"/>
      <c r="J232" s="387"/>
      <c r="K232" s="382"/>
      <c r="L232" s="387"/>
      <c r="M232" s="392"/>
      <c r="N232" s="392"/>
      <c r="O232" s="392"/>
    </row>
    <row r="233" spans="1:15" s="47" customFormat="1" ht="16.5" customHeight="1">
      <c r="A233" s="253"/>
      <c r="B233" s="69" t="s">
        <v>233</v>
      </c>
      <c r="C233" s="321"/>
      <c r="D233" s="316"/>
      <c r="E233" s="243"/>
      <c r="F233" s="51"/>
      <c r="G233" s="51"/>
      <c r="H233" s="67">
        <v>15000</v>
      </c>
      <c r="I233" s="383"/>
      <c r="J233" s="387"/>
      <c r="K233" s="382"/>
      <c r="L233" s="387"/>
      <c r="M233" s="392"/>
      <c r="N233" s="392"/>
      <c r="O233" s="392"/>
    </row>
    <row r="234" spans="1:15" s="47" customFormat="1" ht="16.5" customHeight="1">
      <c r="A234" s="253"/>
      <c r="B234" s="69"/>
      <c r="C234" s="321"/>
      <c r="D234" s="316"/>
      <c r="E234" s="243"/>
      <c r="F234" s="51"/>
      <c r="G234" s="51"/>
      <c r="H234" s="67"/>
      <c r="I234" s="383"/>
      <c r="J234" s="387"/>
      <c r="K234" s="382"/>
      <c r="L234" s="387"/>
      <c r="M234" s="392"/>
      <c r="N234" s="392"/>
      <c r="O234" s="392"/>
    </row>
    <row r="235" spans="1:15" s="47" customFormat="1" ht="16.5" customHeight="1">
      <c r="A235" s="253"/>
      <c r="B235" s="69"/>
      <c r="C235" s="321"/>
      <c r="D235" s="316"/>
      <c r="E235" s="243"/>
      <c r="F235" s="51"/>
      <c r="G235" s="51"/>
      <c r="H235" s="67"/>
      <c r="I235" s="383"/>
      <c r="J235" s="387"/>
      <c r="K235" s="382"/>
      <c r="L235" s="387"/>
      <c r="M235" s="392"/>
      <c r="N235" s="392"/>
      <c r="O235" s="392"/>
    </row>
    <row r="236" spans="1:15" s="47" customFormat="1" ht="16.5" customHeight="1">
      <c r="A236" s="253"/>
      <c r="B236" s="71"/>
      <c r="C236" s="315"/>
      <c r="D236" s="316"/>
      <c r="E236" s="243"/>
      <c r="F236" s="66"/>
      <c r="G236" s="66"/>
      <c r="H236" s="67"/>
      <c r="I236" s="383"/>
      <c r="J236" s="387"/>
      <c r="K236" s="382"/>
      <c r="L236" s="387"/>
      <c r="M236" s="392"/>
      <c r="N236" s="392"/>
      <c r="O236" s="392"/>
    </row>
    <row r="237" spans="1:15" s="47" customFormat="1" ht="17.25" customHeight="1">
      <c r="A237" s="322" t="s">
        <v>59</v>
      </c>
      <c r="B237" s="322"/>
      <c r="C237" s="254"/>
      <c r="D237" s="243"/>
      <c r="E237" s="243"/>
      <c r="F237" s="243"/>
      <c r="G237" s="312"/>
      <c r="H237" s="292"/>
      <c r="I237" s="383"/>
      <c r="J237" s="378"/>
      <c r="K237" s="382"/>
      <c r="L237" s="378"/>
      <c r="M237" s="392"/>
      <c r="N237" s="392"/>
      <c r="O237" s="392"/>
    </row>
    <row r="238" spans="1:15">
      <c r="A238" s="322" t="s">
        <v>60</v>
      </c>
      <c r="B238" s="254"/>
      <c r="C238" s="254"/>
      <c r="D238" s="243"/>
      <c r="E238" s="243"/>
      <c r="F238" s="243"/>
      <c r="G238" s="312"/>
      <c r="H238" s="292"/>
      <c r="I238" s="383"/>
      <c r="J238" s="378"/>
      <c r="K238" s="379"/>
      <c r="L238" s="380"/>
    </row>
    <row r="239" spans="1:15" ht="16.5">
      <c r="A239" s="322"/>
      <c r="B239" s="254"/>
      <c r="C239" s="254"/>
      <c r="D239" s="243"/>
      <c r="E239" s="243"/>
      <c r="F239" s="243"/>
      <c r="G239" s="312"/>
      <c r="H239" s="67"/>
      <c r="I239" s="383"/>
      <c r="J239" s="378"/>
      <c r="K239" s="379"/>
      <c r="L239" s="380"/>
    </row>
    <row r="240" spans="1:15" ht="16.5">
      <c r="A240" s="322"/>
      <c r="B240" s="254"/>
      <c r="C240" s="254"/>
      <c r="D240" s="243"/>
      <c r="E240" s="243"/>
      <c r="F240" s="243"/>
      <c r="G240" s="312"/>
      <c r="H240" s="67"/>
      <c r="I240" s="383"/>
      <c r="J240" s="378"/>
      <c r="K240" s="379"/>
      <c r="L240" s="380"/>
    </row>
    <row r="241" spans="1:12" ht="16.5">
      <c r="A241" s="322"/>
      <c r="B241" s="254"/>
      <c r="C241" s="254"/>
      <c r="D241" s="243"/>
      <c r="E241" s="243"/>
      <c r="F241" s="243"/>
      <c r="G241" s="312"/>
      <c r="H241" s="67"/>
      <c r="I241" s="383"/>
      <c r="J241" s="378"/>
      <c r="K241" s="379"/>
      <c r="L241" s="380"/>
    </row>
    <row r="242" spans="1:12" ht="16.5">
      <c r="A242" s="323" t="s">
        <v>259</v>
      </c>
      <c r="B242" s="254"/>
      <c r="C242" s="325"/>
      <c r="D242" s="326"/>
      <c r="E242" s="243"/>
      <c r="F242" s="243"/>
      <c r="G242" s="312"/>
      <c r="H242" s="67"/>
      <c r="I242" s="383"/>
      <c r="J242" s="378"/>
      <c r="K242" s="379"/>
      <c r="L242" s="380"/>
    </row>
    <row r="243" spans="1:12" ht="16.5">
      <c r="A243" s="323"/>
      <c r="B243" s="303"/>
      <c r="C243" s="325"/>
      <c r="D243" s="326"/>
      <c r="E243" s="243"/>
      <c r="F243" s="243"/>
      <c r="G243" s="312"/>
      <c r="H243" s="67"/>
      <c r="I243" s="383"/>
      <c r="J243" s="378"/>
      <c r="K243" s="379"/>
      <c r="L243" s="380"/>
    </row>
    <row r="244" spans="1:12" ht="16.5">
      <c r="A244" s="254"/>
      <c r="B244" s="303"/>
      <c r="C244" s="325"/>
      <c r="D244" s="326"/>
      <c r="E244" s="243"/>
      <c r="F244" s="243"/>
      <c r="G244" s="312"/>
      <c r="H244" s="67"/>
      <c r="I244" s="383"/>
      <c r="J244" s="378"/>
      <c r="K244" s="379"/>
      <c r="L244" s="380"/>
    </row>
    <row r="245" spans="1:12" ht="16.5">
      <c r="A245" s="324" t="s">
        <v>167</v>
      </c>
      <c r="B245" s="303"/>
      <c r="C245" s="325"/>
      <c r="D245" s="326"/>
      <c r="E245" s="243"/>
      <c r="F245" s="243"/>
      <c r="G245" s="312"/>
      <c r="H245" s="67">
        <v>389393.01</v>
      </c>
      <c r="I245" s="383"/>
      <c r="J245" s="378"/>
      <c r="K245" s="379"/>
      <c r="L245" s="380"/>
    </row>
    <row r="246" spans="1:12" ht="16.5">
      <c r="A246" s="324" t="s">
        <v>62</v>
      </c>
      <c r="B246" s="303"/>
      <c r="C246" s="325"/>
      <c r="D246" s="326"/>
      <c r="E246" s="243"/>
      <c r="F246" s="243"/>
      <c r="G246" s="312"/>
      <c r="H246" s="67">
        <f>H245-2000</f>
        <v>387393.01</v>
      </c>
      <c r="I246" s="383"/>
      <c r="J246" s="378"/>
      <c r="K246" s="379"/>
      <c r="L246" s="380"/>
    </row>
    <row r="247" spans="1:12" ht="16.5">
      <c r="A247" s="303" t="s">
        <v>168</v>
      </c>
      <c r="B247" s="303"/>
      <c r="C247" s="325"/>
      <c r="D247" s="326"/>
      <c r="E247" s="243"/>
      <c r="F247" s="243"/>
      <c r="G247" s="312"/>
      <c r="H247" s="67"/>
      <c r="I247" s="383"/>
      <c r="J247" s="378"/>
      <c r="K247" s="379"/>
      <c r="L247" s="380"/>
    </row>
    <row r="248" spans="1:12" ht="16.5">
      <c r="A248" s="303"/>
      <c r="B248" s="303" t="s">
        <v>169</v>
      </c>
      <c r="C248" s="254"/>
      <c r="D248" s="243"/>
      <c r="E248" s="243"/>
      <c r="F248" s="243"/>
      <c r="G248" s="312"/>
      <c r="H248" s="67">
        <v>183393.01</v>
      </c>
      <c r="I248" s="383"/>
      <c r="J248" s="378"/>
      <c r="K248" s="379"/>
      <c r="L248" s="380"/>
    </row>
    <row r="249" spans="1:12" ht="16.5">
      <c r="A249" s="303"/>
      <c r="B249" s="303" t="s">
        <v>64</v>
      </c>
      <c r="C249" s="254"/>
      <c r="D249" s="243"/>
      <c r="E249" s="243"/>
      <c r="F249" s="243"/>
      <c r="G249" s="312"/>
      <c r="H249" s="67">
        <f>H248-2000</f>
        <v>181393.01</v>
      </c>
      <c r="I249" s="383"/>
      <c r="J249" s="378"/>
      <c r="K249" s="379"/>
      <c r="L249" s="380"/>
    </row>
    <row r="250" spans="1:12" ht="16.5">
      <c r="A250" s="303"/>
      <c r="B250" s="303"/>
      <c r="C250" s="254"/>
      <c r="D250" s="243"/>
      <c r="E250" s="243"/>
      <c r="F250" s="243"/>
      <c r="G250" s="312"/>
      <c r="H250" s="67"/>
      <c r="I250" s="383"/>
      <c r="J250" s="378"/>
      <c r="K250" s="379"/>
      <c r="L250" s="380"/>
    </row>
    <row r="251" spans="1:12" ht="16.5">
      <c r="A251" s="303"/>
      <c r="B251" s="303"/>
      <c r="C251" s="254"/>
      <c r="D251" s="243"/>
      <c r="E251" s="243"/>
      <c r="F251" s="243"/>
      <c r="G251" s="312"/>
      <c r="H251" s="67"/>
      <c r="I251" s="383"/>
      <c r="J251" s="378"/>
      <c r="K251" s="379"/>
      <c r="L251" s="380"/>
    </row>
    <row r="252" spans="1:12" ht="16.5">
      <c r="A252" s="303"/>
      <c r="B252" s="254"/>
      <c r="C252" s="254"/>
      <c r="D252" s="243"/>
      <c r="E252" s="243"/>
      <c r="F252" s="243"/>
      <c r="G252" s="312"/>
      <c r="H252" s="67"/>
      <c r="I252" s="383"/>
      <c r="J252" s="378"/>
      <c r="K252" s="379"/>
      <c r="L252" s="380"/>
    </row>
    <row r="253" spans="1:12" ht="16.5">
      <c r="A253" s="324" t="s">
        <v>61</v>
      </c>
      <c r="B253" s="254"/>
      <c r="C253" s="325"/>
      <c r="D253" s="305"/>
      <c r="E253" s="243"/>
      <c r="F253" s="243"/>
      <c r="G253" s="67"/>
      <c r="H253" s="67">
        <v>1839263.04</v>
      </c>
      <c r="I253" s="383"/>
      <c r="J253" s="378"/>
      <c r="K253" s="379"/>
      <c r="L253" s="380"/>
    </row>
    <row r="254" spans="1:12" ht="16.5">
      <c r="A254" s="303" t="s">
        <v>62</v>
      </c>
      <c r="B254" s="254"/>
      <c r="C254" s="325"/>
      <c r="D254" s="326"/>
      <c r="E254" s="243"/>
      <c r="F254" s="243"/>
      <c r="G254" s="67"/>
      <c r="H254" s="67">
        <f>H253-30000</f>
        <v>1809263.04</v>
      </c>
      <c r="I254" s="383"/>
      <c r="J254" s="378"/>
      <c r="K254" s="379"/>
      <c r="L254" s="380"/>
    </row>
    <row r="255" spans="1:12" ht="16.5">
      <c r="A255" s="324"/>
      <c r="B255" s="303" t="s">
        <v>21</v>
      </c>
      <c r="C255" s="328"/>
      <c r="D255" s="329"/>
      <c r="E255" s="329"/>
      <c r="F255" s="330"/>
      <c r="G255" s="331"/>
      <c r="H255" s="332"/>
      <c r="I255" s="383"/>
      <c r="J255" s="378"/>
      <c r="K255" s="379"/>
      <c r="L255" s="380"/>
    </row>
    <row r="256" spans="1:12" ht="16.5">
      <c r="A256" s="303"/>
      <c r="B256" s="303" t="s">
        <v>256</v>
      </c>
      <c r="C256" s="325"/>
      <c r="D256" s="326"/>
      <c r="E256" s="243"/>
      <c r="F256" s="243"/>
      <c r="G256" s="67"/>
      <c r="H256" s="67">
        <v>475192.04</v>
      </c>
      <c r="I256" s="383"/>
      <c r="J256" s="378"/>
      <c r="K256" s="379"/>
      <c r="L256" s="380"/>
    </row>
    <row r="257" spans="1:12" ht="16.5">
      <c r="A257" s="303"/>
      <c r="B257" s="327" t="s">
        <v>63</v>
      </c>
      <c r="C257" s="328"/>
      <c r="D257" s="329"/>
      <c r="E257" s="329"/>
      <c r="F257" s="330"/>
      <c r="G257" s="331"/>
      <c r="H257" s="332">
        <v>475192.04</v>
      </c>
      <c r="I257" s="383"/>
      <c r="J257" s="378"/>
      <c r="K257" s="379"/>
      <c r="L257" s="380"/>
    </row>
    <row r="258" spans="1:12" ht="16.5">
      <c r="A258" s="303"/>
      <c r="B258" s="303" t="s">
        <v>64</v>
      </c>
      <c r="C258" s="325"/>
      <c r="D258" s="326"/>
      <c r="E258" s="243"/>
      <c r="F258" s="243"/>
      <c r="G258" s="67"/>
      <c r="H258" s="67">
        <f>H256-30000</f>
        <v>445192.04</v>
      </c>
      <c r="I258" s="383"/>
      <c r="J258" s="378"/>
      <c r="K258" s="379"/>
      <c r="L258" s="380"/>
    </row>
    <row r="259" spans="1:12" ht="16.5">
      <c r="A259" s="303"/>
      <c r="B259" s="327" t="s">
        <v>63</v>
      </c>
      <c r="C259" s="35"/>
      <c r="D259" s="32"/>
      <c r="E259" s="243"/>
      <c r="F259" s="243"/>
      <c r="G259" s="67"/>
      <c r="H259" s="332">
        <f>H257-30000</f>
        <v>445192.04</v>
      </c>
      <c r="I259" s="383"/>
      <c r="J259" s="378"/>
      <c r="K259" s="379"/>
      <c r="L259" s="380"/>
    </row>
    <row r="260" spans="1:12" ht="16.5">
      <c r="A260" s="303"/>
      <c r="B260" s="303"/>
      <c r="C260" s="333"/>
      <c r="D260" s="334"/>
      <c r="E260" s="334"/>
      <c r="F260" s="335"/>
      <c r="G260" s="334"/>
      <c r="H260" s="67"/>
      <c r="I260" s="383"/>
      <c r="J260" s="378"/>
      <c r="K260" s="379"/>
      <c r="L260" s="380"/>
    </row>
    <row r="261" spans="1:12" ht="16.5" customHeight="1">
      <c r="A261" s="271" t="s">
        <v>65</v>
      </c>
      <c r="B261" s="271"/>
      <c r="C261" s="337"/>
      <c r="D261" s="338"/>
      <c r="E261" s="338"/>
      <c r="F261" s="339"/>
      <c r="G261" s="338"/>
      <c r="H261" s="292"/>
      <c r="I261" s="363"/>
      <c r="J261" s="395"/>
      <c r="K261" s="396"/>
      <c r="L261" s="392"/>
    </row>
    <row r="262" spans="1:12" ht="18" customHeight="1">
      <c r="A262" s="271"/>
      <c r="B262" s="336"/>
      <c r="C262" s="340"/>
      <c r="D262" s="341"/>
      <c r="E262" s="342"/>
      <c r="F262" s="342"/>
      <c r="G262" s="342"/>
      <c r="H262" s="292"/>
      <c r="I262" s="363"/>
      <c r="J262" s="395"/>
      <c r="K262" s="396"/>
      <c r="L262" s="392"/>
    </row>
    <row r="263" spans="1:12" ht="18" customHeight="1">
      <c r="A263" s="271"/>
      <c r="B263" s="336"/>
      <c r="C263" s="333"/>
      <c r="D263" s="334"/>
      <c r="E263" s="334"/>
      <c r="F263" s="335"/>
      <c r="G263" s="334"/>
      <c r="H263" s="67"/>
      <c r="I263" s="363"/>
      <c r="J263" s="395"/>
      <c r="K263" s="396"/>
      <c r="L263" s="392"/>
    </row>
    <row r="264" spans="1:12" ht="18" customHeight="1">
      <c r="A264" s="336" t="s">
        <v>66</v>
      </c>
      <c r="B264" s="295"/>
      <c r="C264" s="333"/>
      <c r="D264" s="334"/>
      <c r="E264" s="334"/>
      <c r="F264" s="335"/>
      <c r="G264" s="334"/>
      <c r="H264" s="67"/>
      <c r="I264" s="363"/>
      <c r="J264" s="395"/>
      <c r="K264" s="396"/>
      <c r="L264" s="392"/>
    </row>
    <row r="265" spans="1:12" ht="16.5" customHeight="1">
      <c r="A265" s="336"/>
      <c r="B265" s="271"/>
      <c r="C265" s="337"/>
      <c r="D265" s="338"/>
      <c r="E265" s="338"/>
      <c r="F265" s="339"/>
      <c r="G265" s="338"/>
      <c r="H265" s="292"/>
      <c r="I265" s="363"/>
      <c r="J265" s="395"/>
      <c r="K265" s="396"/>
      <c r="L265" s="392"/>
    </row>
    <row r="266" spans="1:12" ht="16.5" customHeight="1">
      <c r="A266" s="258"/>
      <c r="B266" s="271"/>
      <c r="C266" s="337"/>
      <c r="D266" s="338"/>
      <c r="E266" s="338"/>
      <c r="F266" s="339"/>
      <c r="G266" s="338"/>
      <c r="I266" s="363"/>
      <c r="J266" s="395"/>
      <c r="K266" s="396"/>
      <c r="L266" s="392"/>
    </row>
    <row r="267" spans="1:12">
      <c r="A267" s="271" t="s">
        <v>67</v>
      </c>
      <c r="B267" s="336"/>
      <c r="C267" s="337"/>
      <c r="D267" s="338"/>
      <c r="E267" s="338"/>
      <c r="F267" s="339"/>
      <c r="G267" s="338"/>
      <c r="I267" s="397"/>
      <c r="J267" s="395"/>
      <c r="K267" s="396"/>
      <c r="L267" s="205"/>
    </row>
    <row r="268" spans="1:12">
      <c r="A268" s="271"/>
      <c r="B268" s="336"/>
      <c r="C268" s="343"/>
      <c r="D268" s="344"/>
      <c r="E268" s="344"/>
      <c r="F268" s="345"/>
      <c r="G268" s="344"/>
      <c r="I268" s="397"/>
      <c r="J268" s="395"/>
      <c r="K268" s="396"/>
      <c r="L268" s="205"/>
    </row>
    <row r="269" spans="1:12">
      <c r="A269" s="336"/>
      <c r="B269" s="336"/>
      <c r="C269" s="343"/>
      <c r="D269" s="344"/>
      <c r="E269" s="344"/>
      <c r="F269" s="345"/>
      <c r="G269" s="344"/>
      <c r="I269" s="397"/>
      <c r="J269" s="395"/>
      <c r="K269" s="396"/>
      <c r="L269" s="205"/>
    </row>
    <row r="270" spans="1:12">
      <c r="A270" s="336" t="s">
        <v>68</v>
      </c>
      <c r="B270" s="276"/>
      <c r="C270" s="343"/>
      <c r="D270" s="344"/>
      <c r="E270" s="344"/>
      <c r="F270" s="345"/>
      <c r="G270" s="344"/>
      <c r="I270" s="363"/>
      <c r="K270" s="360"/>
    </row>
    <row r="271" spans="1:12" ht="19.5">
      <c r="A271" s="336"/>
      <c r="B271" s="276"/>
      <c r="C271" s="343"/>
      <c r="D271" s="344"/>
      <c r="E271" s="344"/>
      <c r="F271" s="346"/>
      <c r="G271" s="344"/>
      <c r="I271" s="363"/>
      <c r="K271" s="360"/>
    </row>
    <row r="272" spans="1:12">
      <c r="A272" s="276"/>
      <c r="B272" s="276"/>
      <c r="C272" s="254"/>
      <c r="I272" s="363"/>
      <c r="K272" s="360"/>
    </row>
    <row r="273" spans="1:11">
      <c r="A273" s="276"/>
      <c r="B273" s="276"/>
      <c r="C273" s="254"/>
      <c r="I273" s="363"/>
      <c r="K273" s="360"/>
    </row>
    <row r="274" spans="1:11">
      <c r="A274" s="276"/>
      <c r="B274" s="254"/>
      <c r="C274" s="254"/>
      <c r="F274" s="345" t="s">
        <v>69</v>
      </c>
      <c r="G274" s="344"/>
      <c r="I274" s="363"/>
      <c r="K274" s="360"/>
    </row>
    <row r="275" spans="1:11">
      <c r="A275" s="276"/>
      <c r="B275" s="254"/>
      <c r="F275" s="345" t="s">
        <v>70</v>
      </c>
      <c r="G275" s="344"/>
      <c r="I275" s="363"/>
      <c r="K275" s="360"/>
    </row>
    <row r="276" spans="1:11">
      <c r="A276" s="254"/>
      <c r="B276" s="254"/>
      <c r="F276" s="345"/>
      <c r="G276" s="344"/>
      <c r="I276" s="363"/>
      <c r="K276" s="360"/>
    </row>
    <row r="277" spans="1:11" ht="19.5">
      <c r="A277" s="254"/>
      <c r="F277" s="346" t="s">
        <v>71</v>
      </c>
      <c r="G277" s="344"/>
    </row>
    <row r="278" spans="1:11">
      <c r="A278" s="254"/>
    </row>
  </sheetData>
  <pageMargins left="0.31496062992125984" right="0" top="0.74803149606299213" bottom="0.74803149606299213" header="0.31496062992125984" footer="0.31496062992125984"/>
  <pageSetup paperSize="9" orientation="portrait" horizontalDpi="300" verticalDpi="300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topLeftCell="A28" workbookViewId="0">
      <selection activeCell="E34" sqref="E34"/>
    </sheetView>
  </sheetViews>
  <sheetFormatPr defaultRowHeight="15"/>
  <cols>
    <col min="1" max="1" width="4.5703125" style="233" customWidth="1"/>
    <col min="2" max="2" width="5.42578125" style="10" customWidth="1"/>
    <col min="3" max="3" width="7.7109375" style="10" customWidth="1"/>
    <col min="4" max="4" width="6" style="234" customWidth="1"/>
    <col min="5" max="5" width="39.28515625" style="213" customWidth="1"/>
    <col min="6" max="6" width="15.7109375" style="233" customWidth="1"/>
    <col min="7" max="7" width="16.28515625" style="233" customWidth="1"/>
    <col min="8" max="8" width="15.140625" style="10" hidden="1" customWidth="1"/>
    <col min="9" max="9" width="42.85546875" style="10" customWidth="1"/>
    <col min="10" max="10" width="14.7109375" style="10" customWidth="1"/>
    <col min="11" max="11" width="9.140625" style="10"/>
    <col min="12" max="12" width="10.140625" style="10" bestFit="1" customWidth="1"/>
    <col min="13" max="13" width="22.5703125" style="10" customWidth="1"/>
    <col min="14" max="14" width="11.7109375" style="10" bestFit="1" customWidth="1"/>
    <col min="15" max="256" width="9.140625" style="10"/>
    <col min="257" max="257" width="4.5703125" style="10" customWidth="1"/>
    <col min="258" max="258" width="5.42578125" style="10" customWidth="1"/>
    <col min="259" max="259" width="7.7109375" style="10" customWidth="1"/>
    <col min="260" max="260" width="6" style="10" customWidth="1"/>
    <col min="261" max="261" width="39.28515625" style="10" customWidth="1"/>
    <col min="262" max="262" width="15.7109375" style="10" customWidth="1"/>
    <col min="263" max="263" width="16.28515625" style="10" customWidth="1"/>
    <col min="264" max="264" width="0" style="10" hidden="1" customWidth="1"/>
    <col min="265" max="265" width="20.85546875" style="10" customWidth="1"/>
    <col min="266" max="266" width="14.7109375" style="10" customWidth="1"/>
    <col min="267" max="267" width="9.140625" style="10"/>
    <col min="268" max="268" width="10.140625" style="10" bestFit="1" customWidth="1"/>
    <col min="269" max="269" width="22.5703125" style="10" customWidth="1"/>
    <col min="270" max="270" width="11.7109375" style="10" bestFit="1" customWidth="1"/>
    <col min="271" max="512" width="9.140625" style="10"/>
    <col min="513" max="513" width="4.5703125" style="10" customWidth="1"/>
    <col min="514" max="514" width="5.42578125" style="10" customWidth="1"/>
    <col min="515" max="515" width="7.7109375" style="10" customWidth="1"/>
    <col min="516" max="516" width="6" style="10" customWidth="1"/>
    <col min="517" max="517" width="39.28515625" style="10" customWidth="1"/>
    <col min="518" max="518" width="15.7109375" style="10" customWidth="1"/>
    <col min="519" max="519" width="16.28515625" style="10" customWidth="1"/>
    <col min="520" max="520" width="0" style="10" hidden="1" customWidth="1"/>
    <col min="521" max="521" width="20.85546875" style="10" customWidth="1"/>
    <col min="522" max="522" width="14.7109375" style="10" customWidth="1"/>
    <col min="523" max="523" width="9.140625" style="10"/>
    <col min="524" max="524" width="10.140625" style="10" bestFit="1" customWidth="1"/>
    <col min="525" max="525" width="22.5703125" style="10" customWidth="1"/>
    <col min="526" max="526" width="11.7109375" style="10" bestFit="1" customWidth="1"/>
    <col min="527" max="768" width="9.140625" style="10"/>
    <col min="769" max="769" width="4.5703125" style="10" customWidth="1"/>
    <col min="770" max="770" width="5.42578125" style="10" customWidth="1"/>
    <col min="771" max="771" width="7.7109375" style="10" customWidth="1"/>
    <col min="772" max="772" width="6" style="10" customWidth="1"/>
    <col min="773" max="773" width="39.28515625" style="10" customWidth="1"/>
    <col min="774" max="774" width="15.7109375" style="10" customWidth="1"/>
    <col min="775" max="775" width="16.28515625" style="10" customWidth="1"/>
    <col min="776" max="776" width="0" style="10" hidden="1" customWidth="1"/>
    <col min="777" max="777" width="20.85546875" style="10" customWidth="1"/>
    <col min="778" max="778" width="14.7109375" style="10" customWidth="1"/>
    <col min="779" max="779" width="9.140625" style="10"/>
    <col min="780" max="780" width="10.140625" style="10" bestFit="1" customWidth="1"/>
    <col min="781" max="781" width="22.5703125" style="10" customWidth="1"/>
    <col min="782" max="782" width="11.7109375" style="10" bestFit="1" customWidth="1"/>
    <col min="783" max="1024" width="9.140625" style="10"/>
    <col min="1025" max="1025" width="4.5703125" style="10" customWidth="1"/>
    <col min="1026" max="1026" width="5.42578125" style="10" customWidth="1"/>
    <col min="1027" max="1027" width="7.7109375" style="10" customWidth="1"/>
    <col min="1028" max="1028" width="6" style="10" customWidth="1"/>
    <col min="1029" max="1029" width="39.28515625" style="10" customWidth="1"/>
    <col min="1030" max="1030" width="15.7109375" style="10" customWidth="1"/>
    <col min="1031" max="1031" width="16.28515625" style="10" customWidth="1"/>
    <col min="1032" max="1032" width="0" style="10" hidden="1" customWidth="1"/>
    <col min="1033" max="1033" width="20.85546875" style="10" customWidth="1"/>
    <col min="1034" max="1034" width="14.7109375" style="10" customWidth="1"/>
    <col min="1035" max="1035" width="9.140625" style="10"/>
    <col min="1036" max="1036" width="10.140625" style="10" bestFit="1" customWidth="1"/>
    <col min="1037" max="1037" width="22.5703125" style="10" customWidth="1"/>
    <col min="1038" max="1038" width="11.7109375" style="10" bestFit="1" customWidth="1"/>
    <col min="1039" max="1280" width="9.140625" style="10"/>
    <col min="1281" max="1281" width="4.5703125" style="10" customWidth="1"/>
    <col min="1282" max="1282" width="5.42578125" style="10" customWidth="1"/>
    <col min="1283" max="1283" width="7.7109375" style="10" customWidth="1"/>
    <col min="1284" max="1284" width="6" style="10" customWidth="1"/>
    <col min="1285" max="1285" width="39.28515625" style="10" customWidth="1"/>
    <col min="1286" max="1286" width="15.7109375" style="10" customWidth="1"/>
    <col min="1287" max="1287" width="16.28515625" style="10" customWidth="1"/>
    <col min="1288" max="1288" width="0" style="10" hidden="1" customWidth="1"/>
    <col min="1289" max="1289" width="20.85546875" style="10" customWidth="1"/>
    <col min="1290" max="1290" width="14.7109375" style="10" customWidth="1"/>
    <col min="1291" max="1291" width="9.140625" style="10"/>
    <col min="1292" max="1292" width="10.140625" style="10" bestFit="1" customWidth="1"/>
    <col min="1293" max="1293" width="22.5703125" style="10" customWidth="1"/>
    <col min="1294" max="1294" width="11.7109375" style="10" bestFit="1" customWidth="1"/>
    <col min="1295" max="1536" width="9.140625" style="10"/>
    <col min="1537" max="1537" width="4.5703125" style="10" customWidth="1"/>
    <col min="1538" max="1538" width="5.42578125" style="10" customWidth="1"/>
    <col min="1539" max="1539" width="7.7109375" style="10" customWidth="1"/>
    <col min="1540" max="1540" width="6" style="10" customWidth="1"/>
    <col min="1541" max="1541" width="39.28515625" style="10" customWidth="1"/>
    <col min="1542" max="1542" width="15.7109375" style="10" customWidth="1"/>
    <col min="1543" max="1543" width="16.28515625" style="10" customWidth="1"/>
    <col min="1544" max="1544" width="0" style="10" hidden="1" customWidth="1"/>
    <col min="1545" max="1545" width="20.85546875" style="10" customWidth="1"/>
    <col min="1546" max="1546" width="14.7109375" style="10" customWidth="1"/>
    <col min="1547" max="1547" width="9.140625" style="10"/>
    <col min="1548" max="1548" width="10.140625" style="10" bestFit="1" customWidth="1"/>
    <col min="1549" max="1549" width="22.5703125" style="10" customWidth="1"/>
    <col min="1550" max="1550" width="11.7109375" style="10" bestFit="1" customWidth="1"/>
    <col min="1551" max="1792" width="9.140625" style="10"/>
    <col min="1793" max="1793" width="4.5703125" style="10" customWidth="1"/>
    <col min="1794" max="1794" width="5.42578125" style="10" customWidth="1"/>
    <col min="1795" max="1795" width="7.7109375" style="10" customWidth="1"/>
    <col min="1796" max="1796" width="6" style="10" customWidth="1"/>
    <col min="1797" max="1797" width="39.28515625" style="10" customWidth="1"/>
    <col min="1798" max="1798" width="15.7109375" style="10" customWidth="1"/>
    <col min="1799" max="1799" width="16.28515625" style="10" customWidth="1"/>
    <col min="1800" max="1800" width="0" style="10" hidden="1" customWidth="1"/>
    <col min="1801" max="1801" width="20.85546875" style="10" customWidth="1"/>
    <col min="1802" max="1802" width="14.7109375" style="10" customWidth="1"/>
    <col min="1803" max="1803" width="9.140625" style="10"/>
    <col min="1804" max="1804" width="10.140625" style="10" bestFit="1" customWidth="1"/>
    <col min="1805" max="1805" width="22.5703125" style="10" customWidth="1"/>
    <col min="1806" max="1806" width="11.7109375" style="10" bestFit="1" customWidth="1"/>
    <col min="1807" max="2048" width="9.140625" style="10"/>
    <col min="2049" max="2049" width="4.5703125" style="10" customWidth="1"/>
    <col min="2050" max="2050" width="5.42578125" style="10" customWidth="1"/>
    <col min="2051" max="2051" width="7.7109375" style="10" customWidth="1"/>
    <col min="2052" max="2052" width="6" style="10" customWidth="1"/>
    <col min="2053" max="2053" width="39.28515625" style="10" customWidth="1"/>
    <col min="2054" max="2054" width="15.7109375" style="10" customWidth="1"/>
    <col min="2055" max="2055" width="16.28515625" style="10" customWidth="1"/>
    <col min="2056" max="2056" width="0" style="10" hidden="1" customWidth="1"/>
    <col min="2057" max="2057" width="20.85546875" style="10" customWidth="1"/>
    <col min="2058" max="2058" width="14.7109375" style="10" customWidth="1"/>
    <col min="2059" max="2059" width="9.140625" style="10"/>
    <col min="2060" max="2060" width="10.140625" style="10" bestFit="1" customWidth="1"/>
    <col min="2061" max="2061" width="22.5703125" style="10" customWidth="1"/>
    <col min="2062" max="2062" width="11.7109375" style="10" bestFit="1" customWidth="1"/>
    <col min="2063" max="2304" width="9.140625" style="10"/>
    <col min="2305" max="2305" width="4.5703125" style="10" customWidth="1"/>
    <col min="2306" max="2306" width="5.42578125" style="10" customWidth="1"/>
    <col min="2307" max="2307" width="7.7109375" style="10" customWidth="1"/>
    <col min="2308" max="2308" width="6" style="10" customWidth="1"/>
    <col min="2309" max="2309" width="39.28515625" style="10" customWidth="1"/>
    <col min="2310" max="2310" width="15.7109375" style="10" customWidth="1"/>
    <col min="2311" max="2311" width="16.28515625" style="10" customWidth="1"/>
    <col min="2312" max="2312" width="0" style="10" hidden="1" customWidth="1"/>
    <col min="2313" max="2313" width="20.85546875" style="10" customWidth="1"/>
    <col min="2314" max="2314" width="14.7109375" style="10" customWidth="1"/>
    <col min="2315" max="2315" width="9.140625" style="10"/>
    <col min="2316" max="2316" width="10.140625" style="10" bestFit="1" customWidth="1"/>
    <col min="2317" max="2317" width="22.5703125" style="10" customWidth="1"/>
    <col min="2318" max="2318" width="11.7109375" style="10" bestFit="1" customWidth="1"/>
    <col min="2319" max="2560" width="9.140625" style="10"/>
    <col min="2561" max="2561" width="4.5703125" style="10" customWidth="1"/>
    <col min="2562" max="2562" width="5.42578125" style="10" customWidth="1"/>
    <col min="2563" max="2563" width="7.7109375" style="10" customWidth="1"/>
    <col min="2564" max="2564" width="6" style="10" customWidth="1"/>
    <col min="2565" max="2565" width="39.28515625" style="10" customWidth="1"/>
    <col min="2566" max="2566" width="15.7109375" style="10" customWidth="1"/>
    <col min="2567" max="2567" width="16.28515625" style="10" customWidth="1"/>
    <col min="2568" max="2568" width="0" style="10" hidden="1" customWidth="1"/>
    <col min="2569" max="2569" width="20.85546875" style="10" customWidth="1"/>
    <col min="2570" max="2570" width="14.7109375" style="10" customWidth="1"/>
    <col min="2571" max="2571" width="9.140625" style="10"/>
    <col min="2572" max="2572" width="10.140625" style="10" bestFit="1" customWidth="1"/>
    <col min="2573" max="2573" width="22.5703125" style="10" customWidth="1"/>
    <col min="2574" max="2574" width="11.7109375" style="10" bestFit="1" customWidth="1"/>
    <col min="2575" max="2816" width="9.140625" style="10"/>
    <col min="2817" max="2817" width="4.5703125" style="10" customWidth="1"/>
    <col min="2818" max="2818" width="5.42578125" style="10" customWidth="1"/>
    <col min="2819" max="2819" width="7.7109375" style="10" customWidth="1"/>
    <col min="2820" max="2820" width="6" style="10" customWidth="1"/>
    <col min="2821" max="2821" width="39.28515625" style="10" customWidth="1"/>
    <col min="2822" max="2822" width="15.7109375" style="10" customWidth="1"/>
    <col min="2823" max="2823" width="16.28515625" style="10" customWidth="1"/>
    <col min="2824" max="2824" width="0" style="10" hidden="1" customWidth="1"/>
    <col min="2825" max="2825" width="20.85546875" style="10" customWidth="1"/>
    <col min="2826" max="2826" width="14.7109375" style="10" customWidth="1"/>
    <col min="2827" max="2827" width="9.140625" style="10"/>
    <col min="2828" max="2828" width="10.140625" style="10" bestFit="1" customWidth="1"/>
    <col min="2829" max="2829" width="22.5703125" style="10" customWidth="1"/>
    <col min="2830" max="2830" width="11.7109375" style="10" bestFit="1" customWidth="1"/>
    <col min="2831" max="3072" width="9.140625" style="10"/>
    <col min="3073" max="3073" width="4.5703125" style="10" customWidth="1"/>
    <col min="3074" max="3074" width="5.42578125" style="10" customWidth="1"/>
    <col min="3075" max="3075" width="7.7109375" style="10" customWidth="1"/>
    <col min="3076" max="3076" width="6" style="10" customWidth="1"/>
    <col min="3077" max="3077" width="39.28515625" style="10" customWidth="1"/>
    <col min="3078" max="3078" width="15.7109375" style="10" customWidth="1"/>
    <col min="3079" max="3079" width="16.28515625" style="10" customWidth="1"/>
    <col min="3080" max="3080" width="0" style="10" hidden="1" customWidth="1"/>
    <col min="3081" max="3081" width="20.85546875" style="10" customWidth="1"/>
    <col min="3082" max="3082" width="14.7109375" style="10" customWidth="1"/>
    <col min="3083" max="3083" width="9.140625" style="10"/>
    <col min="3084" max="3084" width="10.140625" style="10" bestFit="1" customWidth="1"/>
    <col min="3085" max="3085" width="22.5703125" style="10" customWidth="1"/>
    <col min="3086" max="3086" width="11.7109375" style="10" bestFit="1" customWidth="1"/>
    <col min="3087" max="3328" width="9.140625" style="10"/>
    <col min="3329" max="3329" width="4.5703125" style="10" customWidth="1"/>
    <col min="3330" max="3330" width="5.42578125" style="10" customWidth="1"/>
    <col min="3331" max="3331" width="7.7109375" style="10" customWidth="1"/>
    <col min="3332" max="3332" width="6" style="10" customWidth="1"/>
    <col min="3333" max="3333" width="39.28515625" style="10" customWidth="1"/>
    <col min="3334" max="3334" width="15.7109375" style="10" customWidth="1"/>
    <col min="3335" max="3335" width="16.28515625" style="10" customWidth="1"/>
    <col min="3336" max="3336" width="0" style="10" hidden="1" customWidth="1"/>
    <col min="3337" max="3337" width="20.85546875" style="10" customWidth="1"/>
    <col min="3338" max="3338" width="14.7109375" style="10" customWidth="1"/>
    <col min="3339" max="3339" width="9.140625" style="10"/>
    <col min="3340" max="3340" width="10.140625" style="10" bestFit="1" customWidth="1"/>
    <col min="3341" max="3341" width="22.5703125" style="10" customWidth="1"/>
    <col min="3342" max="3342" width="11.7109375" style="10" bestFit="1" customWidth="1"/>
    <col min="3343" max="3584" width="9.140625" style="10"/>
    <col min="3585" max="3585" width="4.5703125" style="10" customWidth="1"/>
    <col min="3586" max="3586" width="5.42578125" style="10" customWidth="1"/>
    <col min="3587" max="3587" width="7.7109375" style="10" customWidth="1"/>
    <col min="3588" max="3588" width="6" style="10" customWidth="1"/>
    <col min="3589" max="3589" width="39.28515625" style="10" customWidth="1"/>
    <col min="3590" max="3590" width="15.7109375" style="10" customWidth="1"/>
    <col min="3591" max="3591" width="16.28515625" style="10" customWidth="1"/>
    <col min="3592" max="3592" width="0" style="10" hidden="1" customWidth="1"/>
    <col min="3593" max="3593" width="20.85546875" style="10" customWidth="1"/>
    <col min="3594" max="3594" width="14.7109375" style="10" customWidth="1"/>
    <col min="3595" max="3595" width="9.140625" style="10"/>
    <col min="3596" max="3596" width="10.140625" style="10" bestFit="1" customWidth="1"/>
    <col min="3597" max="3597" width="22.5703125" style="10" customWidth="1"/>
    <col min="3598" max="3598" width="11.7109375" style="10" bestFit="1" customWidth="1"/>
    <col min="3599" max="3840" width="9.140625" style="10"/>
    <col min="3841" max="3841" width="4.5703125" style="10" customWidth="1"/>
    <col min="3842" max="3842" width="5.42578125" style="10" customWidth="1"/>
    <col min="3843" max="3843" width="7.7109375" style="10" customWidth="1"/>
    <col min="3844" max="3844" width="6" style="10" customWidth="1"/>
    <col min="3845" max="3845" width="39.28515625" style="10" customWidth="1"/>
    <col min="3846" max="3846" width="15.7109375" style="10" customWidth="1"/>
    <col min="3847" max="3847" width="16.28515625" style="10" customWidth="1"/>
    <col min="3848" max="3848" width="0" style="10" hidden="1" customWidth="1"/>
    <col min="3849" max="3849" width="20.85546875" style="10" customWidth="1"/>
    <col min="3850" max="3850" width="14.7109375" style="10" customWidth="1"/>
    <col min="3851" max="3851" width="9.140625" style="10"/>
    <col min="3852" max="3852" width="10.140625" style="10" bestFit="1" customWidth="1"/>
    <col min="3853" max="3853" width="22.5703125" style="10" customWidth="1"/>
    <col min="3854" max="3854" width="11.7109375" style="10" bestFit="1" customWidth="1"/>
    <col min="3855" max="4096" width="9.140625" style="10"/>
    <col min="4097" max="4097" width="4.5703125" style="10" customWidth="1"/>
    <col min="4098" max="4098" width="5.42578125" style="10" customWidth="1"/>
    <col min="4099" max="4099" width="7.7109375" style="10" customWidth="1"/>
    <col min="4100" max="4100" width="6" style="10" customWidth="1"/>
    <col min="4101" max="4101" width="39.28515625" style="10" customWidth="1"/>
    <col min="4102" max="4102" width="15.7109375" style="10" customWidth="1"/>
    <col min="4103" max="4103" width="16.28515625" style="10" customWidth="1"/>
    <col min="4104" max="4104" width="0" style="10" hidden="1" customWidth="1"/>
    <col min="4105" max="4105" width="20.85546875" style="10" customWidth="1"/>
    <col min="4106" max="4106" width="14.7109375" style="10" customWidth="1"/>
    <col min="4107" max="4107" width="9.140625" style="10"/>
    <col min="4108" max="4108" width="10.140625" style="10" bestFit="1" customWidth="1"/>
    <col min="4109" max="4109" width="22.5703125" style="10" customWidth="1"/>
    <col min="4110" max="4110" width="11.7109375" style="10" bestFit="1" customWidth="1"/>
    <col min="4111" max="4352" width="9.140625" style="10"/>
    <col min="4353" max="4353" width="4.5703125" style="10" customWidth="1"/>
    <col min="4354" max="4354" width="5.42578125" style="10" customWidth="1"/>
    <col min="4355" max="4355" width="7.7109375" style="10" customWidth="1"/>
    <col min="4356" max="4356" width="6" style="10" customWidth="1"/>
    <col min="4357" max="4357" width="39.28515625" style="10" customWidth="1"/>
    <col min="4358" max="4358" width="15.7109375" style="10" customWidth="1"/>
    <col min="4359" max="4359" width="16.28515625" style="10" customWidth="1"/>
    <col min="4360" max="4360" width="0" style="10" hidden="1" customWidth="1"/>
    <col min="4361" max="4361" width="20.85546875" style="10" customWidth="1"/>
    <col min="4362" max="4362" width="14.7109375" style="10" customWidth="1"/>
    <col min="4363" max="4363" width="9.140625" style="10"/>
    <col min="4364" max="4364" width="10.140625" style="10" bestFit="1" customWidth="1"/>
    <col min="4365" max="4365" width="22.5703125" style="10" customWidth="1"/>
    <col min="4366" max="4366" width="11.7109375" style="10" bestFit="1" customWidth="1"/>
    <col min="4367" max="4608" width="9.140625" style="10"/>
    <col min="4609" max="4609" width="4.5703125" style="10" customWidth="1"/>
    <col min="4610" max="4610" width="5.42578125" style="10" customWidth="1"/>
    <col min="4611" max="4611" width="7.7109375" style="10" customWidth="1"/>
    <col min="4612" max="4612" width="6" style="10" customWidth="1"/>
    <col min="4613" max="4613" width="39.28515625" style="10" customWidth="1"/>
    <col min="4614" max="4614" width="15.7109375" style="10" customWidth="1"/>
    <col min="4615" max="4615" width="16.28515625" style="10" customWidth="1"/>
    <col min="4616" max="4616" width="0" style="10" hidden="1" customWidth="1"/>
    <col min="4617" max="4617" width="20.85546875" style="10" customWidth="1"/>
    <col min="4618" max="4618" width="14.7109375" style="10" customWidth="1"/>
    <col min="4619" max="4619" width="9.140625" style="10"/>
    <col min="4620" max="4620" width="10.140625" style="10" bestFit="1" customWidth="1"/>
    <col min="4621" max="4621" width="22.5703125" style="10" customWidth="1"/>
    <col min="4622" max="4622" width="11.7109375" style="10" bestFit="1" customWidth="1"/>
    <col min="4623" max="4864" width="9.140625" style="10"/>
    <col min="4865" max="4865" width="4.5703125" style="10" customWidth="1"/>
    <col min="4866" max="4866" width="5.42578125" style="10" customWidth="1"/>
    <col min="4867" max="4867" width="7.7109375" style="10" customWidth="1"/>
    <col min="4868" max="4868" width="6" style="10" customWidth="1"/>
    <col min="4869" max="4869" width="39.28515625" style="10" customWidth="1"/>
    <col min="4870" max="4870" width="15.7109375" style="10" customWidth="1"/>
    <col min="4871" max="4871" width="16.28515625" style="10" customWidth="1"/>
    <col min="4872" max="4872" width="0" style="10" hidden="1" customWidth="1"/>
    <col min="4873" max="4873" width="20.85546875" style="10" customWidth="1"/>
    <col min="4874" max="4874" width="14.7109375" style="10" customWidth="1"/>
    <col min="4875" max="4875" width="9.140625" style="10"/>
    <col min="4876" max="4876" width="10.140625" style="10" bestFit="1" customWidth="1"/>
    <col min="4877" max="4877" width="22.5703125" style="10" customWidth="1"/>
    <col min="4878" max="4878" width="11.7109375" style="10" bestFit="1" customWidth="1"/>
    <col min="4879" max="5120" width="9.140625" style="10"/>
    <col min="5121" max="5121" width="4.5703125" style="10" customWidth="1"/>
    <col min="5122" max="5122" width="5.42578125" style="10" customWidth="1"/>
    <col min="5123" max="5123" width="7.7109375" style="10" customWidth="1"/>
    <col min="5124" max="5124" width="6" style="10" customWidth="1"/>
    <col min="5125" max="5125" width="39.28515625" style="10" customWidth="1"/>
    <col min="5126" max="5126" width="15.7109375" style="10" customWidth="1"/>
    <col min="5127" max="5127" width="16.28515625" style="10" customWidth="1"/>
    <col min="5128" max="5128" width="0" style="10" hidden="1" customWidth="1"/>
    <col min="5129" max="5129" width="20.85546875" style="10" customWidth="1"/>
    <col min="5130" max="5130" width="14.7109375" style="10" customWidth="1"/>
    <col min="5131" max="5131" width="9.140625" style="10"/>
    <col min="5132" max="5132" width="10.140625" style="10" bestFit="1" customWidth="1"/>
    <col min="5133" max="5133" width="22.5703125" style="10" customWidth="1"/>
    <col min="5134" max="5134" width="11.7109375" style="10" bestFit="1" customWidth="1"/>
    <col min="5135" max="5376" width="9.140625" style="10"/>
    <col min="5377" max="5377" width="4.5703125" style="10" customWidth="1"/>
    <col min="5378" max="5378" width="5.42578125" style="10" customWidth="1"/>
    <col min="5379" max="5379" width="7.7109375" style="10" customWidth="1"/>
    <col min="5380" max="5380" width="6" style="10" customWidth="1"/>
    <col min="5381" max="5381" width="39.28515625" style="10" customWidth="1"/>
    <col min="5382" max="5382" width="15.7109375" style="10" customWidth="1"/>
    <col min="5383" max="5383" width="16.28515625" style="10" customWidth="1"/>
    <col min="5384" max="5384" width="0" style="10" hidden="1" customWidth="1"/>
    <col min="5385" max="5385" width="20.85546875" style="10" customWidth="1"/>
    <col min="5386" max="5386" width="14.7109375" style="10" customWidth="1"/>
    <col min="5387" max="5387" width="9.140625" style="10"/>
    <col min="5388" max="5388" width="10.140625" style="10" bestFit="1" customWidth="1"/>
    <col min="5389" max="5389" width="22.5703125" style="10" customWidth="1"/>
    <col min="5390" max="5390" width="11.7109375" style="10" bestFit="1" customWidth="1"/>
    <col min="5391" max="5632" width="9.140625" style="10"/>
    <col min="5633" max="5633" width="4.5703125" style="10" customWidth="1"/>
    <col min="5634" max="5634" width="5.42578125" style="10" customWidth="1"/>
    <col min="5635" max="5635" width="7.7109375" style="10" customWidth="1"/>
    <col min="5636" max="5636" width="6" style="10" customWidth="1"/>
    <col min="5637" max="5637" width="39.28515625" style="10" customWidth="1"/>
    <col min="5638" max="5638" width="15.7109375" style="10" customWidth="1"/>
    <col min="5639" max="5639" width="16.28515625" style="10" customWidth="1"/>
    <col min="5640" max="5640" width="0" style="10" hidden="1" customWidth="1"/>
    <col min="5641" max="5641" width="20.85546875" style="10" customWidth="1"/>
    <col min="5642" max="5642" width="14.7109375" style="10" customWidth="1"/>
    <col min="5643" max="5643" width="9.140625" style="10"/>
    <col min="5644" max="5644" width="10.140625" style="10" bestFit="1" customWidth="1"/>
    <col min="5645" max="5645" width="22.5703125" style="10" customWidth="1"/>
    <col min="5646" max="5646" width="11.7109375" style="10" bestFit="1" customWidth="1"/>
    <col min="5647" max="5888" width="9.140625" style="10"/>
    <col min="5889" max="5889" width="4.5703125" style="10" customWidth="1"/>
    <col min="5890" max="5890" width="5.42578125" style="10" customWidth="1"/>
    <col min="5891" max="5891" width="7.7109375" style="10" customWidth="1"/>
    <col min="5892" max="5892" width="6" style="10" customWidth="1"/>
    <col min="5893" max="5893" width="39.28515625" style="10" customWidth="1"/>
    <col min="5894" max="5894" width="15.7109375" style="10" customWidth="1"/>
    <col min="5895" max="5895" width="16.28515625" style="10" customWidth="1"/>
    <col min="5896" max="5896" width="0" style="10" hidden="1" customWidth="1"/>
    <col min="5897" max="5897" width="20.85546875" style="10" customWidth="1"/>
    <col min="5898" max="5898" width="14.7109375" style="10" customWidth="1"/>
    <col min="5899" max="5899" width="9.140625" style="10"/>
    <col min="5900" max="5900" width="10.140625" style="10" bestFit="1" customWidth="1"/>
    <col min="5901" max="5901" width="22.5703125" style="10" customWidth="1"/>
    <col min="5902" max="5902" width="11.7109375" style="10" bestFit="1" customWidth="1"/>
    <col min="5903" max="6144" width="9.140625" style="10"/>
    <col min="6145" max="6145" width="4.5703125" style="10" customWidth="1"/>
    <col min="6146" max="6146" width="5.42578125" style="10" customWidth="1"/>
    <col min="6147" max="6147" width="7.7109375" style="10" customWidth="1"/>
    <col min="6148" max="6148" width="6" style="10" customWidth="1"/>
    <col min="6149" max="6149" width="39.28515625" style="10" customWidth="1"/>
    <col min="6150" max="6150" width="15.7109375" style="10" customWidth="1"/>
    <col min="6151" max="6151" width="16.28515625" style="10" customWidth="1"/>
    <col min="6152" max="6152" width="0" style="10" hidden="1" customWidth="1"/>
    <col min="6153" max="6153" width="20.85546875" style="10" customWidth="1"/>
    <col min="6154" max="6154" width="14.7109375" style="10" customWidth="1"/>
    <col min="6155" max="6155" width="9.140625" style="10"/>
    <col min="6156" max="6156" width="10.140625" style="10" bestFit="1" customWidth="1"/>
    <col min="6157" max="6157" width="22.5703125" style="10" customWidth="1"/>
    <col min="6158" max="6158" width="11.7109375" style="10" bestFit="1" customWidth="1"/>
    <col min="6159" max="6400" width="9.140625" style="10"/>
    <col min="6401" max="6401" width="4.5703125" style="10" customWidth="1"/>
    <col min="6402" max="6402" width="5.42578125" style="10" customWidth="1"/>
    <col min="6403" max="6403" width="7.7109375" style="10" customWidth="1"/>
    <col min="6404" max="6404" width="6" style="10" customWidth="1"/>
    <col min="6405" max="6405" width="39.28515625" style="10" customWidth="1"/>
    <col min="6406" max="6406" width="15.7109375" style="10" customWidth="1"/>
    <col min="6407" max="6407" width="16.28515625" style="10" customWidth="1"/>
    <col min="6408" max="6408" width="0" style="10" hidden="1" customWidth="1"/>
    <col min="6409" max="6409" width="20.85546875" style="10" customWidth="1"/>
    <col min="6410" max="6410" width="14.7109375" style="10" customWidth="1"/>
    <col min="6411" max="6411" width="9.140625" style="10"/>
    <col min="6412" max="6412" width="10.140625" style="10" bestFit="1" customWidth="1"/>
    <col min="6413" max="6413" width="22.5703125" style="10" customWidth="1"/>
    <col min="6414" max="6414" width="11.7109375" style="10" bestFit="1" customWidth="1"/>
    <col min="6415" max="6656" width="9.140625" style="10"/>
    <col min="6657" max="6657" width="4.5703125" style="10" customWidth="1"/>
    <col min="6658" max="6658" width="5.42578125" style="10" customWidth="1"/>
    <col min="6659" max="6659" width="7.7109375" style="10" customWidth="1"/>
    <col min="6660" max="6660" width="6" style="10" customWidth="1"/>
    <col min="6661" max="6661" width="39.28515625" style="10" customWidth="1"/>
    <col min="6662" max="6662" width="15.7109375" style="10" customWidth="1"/>
    <col min="6663" max="6663" width="16.28515625" style="10" customWidth="1"/>
    <col min="6664" max="6664" width="0" style="10" hidden="1" customWidth="1"/>
    <col min="6665" max="6665" width="20.85546875" style="10" customWidth="1"/>
    <col min="6666" max="6666" width="14.7109375" style="10" customWidth="1"/>
    <col min="6667" max="6667" width="9.140625" style="10"/>
    <col min="6668" max="6668" width="10.140625" style="10" bestFit="1" customWidth="1"/>
    <col min="6669" max="6669" width="22.5703125" style="10" customWidth="1"/>
    <col min="6670" max="6670" width="11.7109375" style="10" bestFit="1" customWidth="1"/>
    <col min="6671" max="6912" width="9.140625" style="10"/>
    <col min="6913" max="6913" width="4.5703125" style="10" customWidth="1"/>
    <col min="6914" max="6914" width="5.42578125" style="10" customWidth="1"/>
    <col min="6915" max="6915" width="7.7109375" style="10" customWidth="1"/>
    <col min="6916" max="6916" width="6" style="10" customWidth="1"/>
    <col min="6917" max="6917" width="39.28515625" style="10" customWidth="1"/>
    <col min="6918" max="6918" width="15.7109375" style="10" customWidth="1"/>
    <col min="6919" max="6919" width="16.28515625" style="10" customWidth="1"/>
    <col min="6920" max="6920" width="0" style="10" hidden="1" customWidth="1"/>
    <col min="6921" max="6921" width="20.85546875" style="10" customWidth="1"/>
    <col min="6922" max="6922" width="14.7109375" style="10" customWidth="1"/>
    <col min="6923" max="6923" width="9.140625" style="10"/>
    <col min="6924" max="6924" width="10.140625" style="10" bestFit="1" customWidth="1"/>
    <col min="6925" max="6925" width="22.5703125" style="10" customWidth="1"/>
    <col min="6926" max="6926" width="11.7109375" style="10" bestFit="1" customWidth="1"/>
    <col min="6927" max="7168" width="9.140625" style="10"/>
    <col min="7169" max="7169" width="4.5703125" style="10" customWidth="1"/>
    <col min="7170" max="7170" width="5.42578125" style="10" customWidth="1"/>
    <col min="7171" max="7171" width="7.7109375" style="10" customWidth="1"/>
    <col min="7172" max="7172" width="6" style="10" customWidth="1"/>
    <col min="7173" max="7173" width="39.28515625" style="10" customWidth="1"/>
    <col min="7174" max="7174" width="15.7109375" style="10" customWidth="1"/>
    <col min="7175" max="7175" width="16.28515625" style="10" customWidth="1"/>
    <col min="7176" max="7176" width="0" style="10" hidden="1" customWidth="1"/>
    <col min="7177" max="7177" width="20.85546875" style="10" customWidth="1"/>
    <col min="7178" max="7178" width="14.7109375" style="10" customWidth="1"/>
    <col min="7179" max="7179" width="9.140625" style="10"/>
    <col min="7180" max="7180" width="10.140625" style="10" bestFit="1" customWidth="1"/>
    <col min="7181" max="7181" width="22.5703125" style="10" customWidth="1"/>
    <col min="7182" max="7182" width="11.7109375" style="10" bestFit="1" customWidth="1"/>
    <col min="7183" max="7424" width="9.140625" style="10"/>
    <col min="7425" max="7425" width="4.5703125" style="10" customWidth="1"/>
    <col min="7426" max="7426" width="5.42578125" style="10" customWidth="1"/>
    <col min="7427" max="7427" width="7.7109375" style="10" customWidth="1"/>
    <col min="7428" max="7428" width="6" style="10" customWidth="1"/>
    <col min="7429" max="7429" width="39.28515625" style="10" customWidth="1"/>
    <col min="7430" max="7430" width="15.7109375" style="10" customWidth="1"/>
    <col min="7431" max="7431" width="16.28515625" style="10" customWidth="1"/>
    <col min="7432" max="7432" width="0" style="10" hidden="1" customWidth="1"/>
    <col min="7433" max="7433" width="20.85546875" style="10" customWidth="1"/>
    <col min="7434" max="7434" width="14.7109375" style="10" customWidth="1"/>
    <col min="7435" max="7435" width="9.140625" style="10"/>
    <col min="7436" max="7436" width="10.140625" style="10" bestFit="1" customWidth="1"/>
    <col min="7437" max="7437" width="22.5703125" style="10" customWidth="1"/>
    <col min="7438" max="7438" width="11.7109375" style="10" bestFit="1" customWidth="1"/>
    <col min="7439" max="7680" width="9.140625" style="10"/>
    <col min="7681" max="7681" width="4.5703125" style="10" customWidth="1"/>
    <col min="7682" max="7682" width="5.42578125" style="10" customWidth="1"/>
    <col min="7683" max="7683" width="7.7109375" style="10" customWidth="1"/>
    <col min="7684" max="7684" width="6" style="10" customWidth="1"/>
    <col min="7685" max="7685" width="39.28515625" style="10" customWidth="1"/>
    <col min="7686" max="7686" width="15.7109375" style="10" customWidth="1"/>
    <col min="7687" max="7687" width="16.28515625" style="10" customWidth="1"/>
    <col min="7688" max="7688" width="0" style="10" hidden="1" customWidth="1"/>
    <col min="7689" max="7689" width="20.85546875" style="10" customWidth="1"/>
    <col min="7690" max="7690" width="14.7109375" style="10" customWidth="1"/>
    <col min="7691" max="7691" width="9.140625" style="10"/>
    <col min="7692" max="7692" width="10.140625" style="10" bestFit="1" customWidth="1"/>
    <col min="7693" max="7693" width="22.5703125" style="10" customWidth="1"/>
    <col min="7694" max="7694" width="11.7109375" style="10" bestFit="1" customWidth="1"/>
    <col min="7695" max="7936" width="9.140625" style="10"/>
    <col min="7937" max="7937" width="4.5703125" style="10" customWidth="1"/>
    <col min="7938" max="7938" width="5.42578125" style="10" customWidth="1"/>
    <col min="7939" max="7939" width="7.7109375" style="10" customWidth="1"/>
    <col min="7940" max="7940" width="6" style="10" customWidth="1"/>
    <col min="7941" max="7941" width="39.28515625" style="10" customWidth="1"/>
    <col min="7942" max="7942" width="15.7109375" style="10" customWidth="1"/>
    <col min="7943" max="7943" width="16.28515625" style="10" customWidth="1"/>
    <col min="7944" max="7944" width="0" style="10" hidden="1" customWidth="1"/>
    <col min="7945" max="7945" width="20.85546875" style="10" customWidth="1"/>
    <col min="7946" max="7946" width="14.7109375" style="10" customWidth="1"/>
    <col min="7947" max="7947" width="9.140625" style="10"/>
    <col min="7948" max="7948" width="10.140625" style="10" bestFit="1" customWidth="1"/>
    <col min="7949" max="7949" width="22.5703125" style="10" customWidth="1"/>
    <col min="7950" max="7950" width="11.7109375" style="10" bestFit="1" customWidth="1"/>
    <col min="7951" max="8192" width="9.140625" style="10"/>
    <col min="8193" max="8193" width="4.5703125" style="10" customWidth="1"/>
    <col min="8194" max="8194" width="5.42578125" style="10" customWidth="1"/>
    <col min="8195" max="8195" width="7.7109375" style="10" customWidth="1"/>
    <col min="8196" max="8196" width="6" style="10" customWidth="1"/>
    <col min="8197" max="8197" width="39.28515625" style="10" customWidth="1"/>
    <col min="8198" max="8198" width="15.7109375" style="10" customWidth="1"/>
    <col min="8199" max="8199" width="16.28515625" style="10" customWidth="1"/>
    <col min="8200" max="8200" width="0" style="10" hidden="1" customWidth="1"/>
    <col min="8201" max="8201" width="20.85546875" style="10" customWidth="1"/>
    <col min="8202" max="8202" width="14.7109375" style="10" customWidth="1"/>
    <col min="8203" max="8203" width="9.140625" style="10"/>
    <col min="8204" max="8204" width="10.140625" style="10" bestFit="1" customWidth="1"/>
    <col min="8205" max="8205" width="22.5703125" style="10" customWidth="1"/>
    <col min="8206" max="8206" width="11.7109375" style="10" bestFit="1" customWidth="1"/>
    <col min="8207" max="8448" width="9.140625" style="10"/>
    <col min="8449" max="8449" width="4.5703125" style="10" customWidth="1"/>
    <col min="8450" max="8450" width="5.42578125" style="10" customWidth="1"/>
    <col min="8451" max="8451" width="7.7109375" style="10" customWidth="1"/>
    <col min="8452" max="8452" width="6" style="10" customWidth="1"/>
    <col min="8453" max="8453" width="39.28515625" style="10" customWidth="1"/>
    <col min="8454" max="8454" width="15.7109375" style="10" customWidth="1"/>
    <col min="8455" max="8455" width="16.28515625" style="10" customWidth="1"/>
    <col min="8456" max="8456" width="0" style="10" hidden="1" customWidth="1"/>
    <col min="8457" max="8457" width="20.85546875" style="10" customWidth="1"/>
    <col min="8458" max="8458" width="14.7109375" style="10" customWidth="1"/>
    <col min="8459" max="8459" width="9.140625" style="10"/>
    <col min="8460" max="8460" width="10.140625" style="10" bestFit="1" customWidth="1"/>
    <col min="8461" max="8461" width="22.5703125" style="10" customWidth="1"/>
    <col min="8462" max="8462" width="11.7109375" style="10" bestFit="1" customWidth="1"/>
    <col min="8463" max="8704" width="9.140625" style="10"/>
    <col min="8705" max="8705" width="4.5703125" style="10" customWidth="1"/>
    <col min="8706" max="8706" width="5.42578125" style="10" customWidth="1"/>
    <col min="8707" max="8707" width="7.7109375" style="10" customWidth="1"/>
    <col min="8708" max="8708" width="6" style="10" customWidth="1"/>
    <col min="8709" max="8709" width="39.28515625" style="10" customWidth="1"/>
    <col min="8710" max="8710" width="15.7109375" style="10" customWidth="1"/>
    <col min="8711" max="8711" width="16.28515625" style="10" customWidth="1"/>
    <col min="8712" max="8712" width="0" style="10" hidden="1" customWidth="1"/>
    <col min="8713" max="8713" width="20.85546875" style="10" customWidth="1"/>
    <col min="8714" max="8714" width="14.7109375" style="10" customWidth="1"/>
    <col min="8715" max="8715" width="9.140625" style="10"/>
    <col min="8716" max="8716" width="10.140625" style="10" bestFit="1" customWidth="1"/>
    <col min="8717" max="8717" width="22.5703125" style="10" customWidth="1"/>
    <col min="8718" max="8718" width="11.7109375" style="10" bestFit="1" customWidth="1"/>
    <col min="8719" max="8960" width="9.140625" style="10"/>
    <col min="8961" max="8961" width="4.5703125" style="10" customWidth="1"/>
    <col min="8962" max="8962" width="5.42578125" style="10" customWidth="1"/>
    <col min="8963" max="8963" width="7.7109375" style="10" customWidth="1"/>
    <col min="8964" max="8964" width="6" style="10" customWidth="1"/>
    <col min="8965" max="8965" width="39.28515625" style="10" customWidth="1"/>
    <col min="8966" max="8966" width="15.7109375" style="10" customWidth="1"/>
    <col min="8967" max="8967" width="16.28515625" style="10" customWidth="1"/>
    <col min="8968" max="8968" width="0" style="10" hidden="1" customWidth="1"/>
    <col min="8969" max="8969" width="20.85546875" style="10" customWidth="1"/>
    <col min="8970" max="8970" width="14.7109375" style="10" customWidth="1"/>
    <col min="8971" max="8971" width="9.140625" style="10"/>
    <col min="8972" max="8972" width="10.140625" style="10" bestFit="1" customWidth="1"/>
    <col min="8973" max="8973" width="22.5703125" style="10" customWidth="1"/>
    <col min="8974" max="8974" width="11.7109375" style="10" bestFit="1" customWidth="1"/>
    <col min="8975" max="9216" width="9.140625" style="10"/>
    <col min="9217" max="9217" width="4.5703125" style="10" customWidth="1"/>
    <col min="9218" max="9218" width="5.42578125" style="10" customWidth="1"/>
    <col min="9219" max="9219" width="7.7109375" style="10" customWidth="1"/>
    <col min="9220" max="9220" width="6" style="10" customWidth="1"/>
    <col min="9221" max="9221" width="39.28515625" style="10" customWidth="1"/>
    <col min="9222" max="9222" width="15.7109375" style="10" customWidth="1"/>
    <col min="9223" max="9223" width="16.28515625" style="10" customWidth="1"/>
    <col min="9224" max="9224" width="0" style="10" hidden="1" customWidth="1"/>
    <col min="9225" max="9225" width="20.85546875" style="10" customWidth="1"/>
    <col min="9226" max="9226" width="14.7109375" style="10" customWidth="1"/>
    <col min="9227" max="9227" width="9.140625" style="10"/>
    <col min="9228" max="9228" width="10.140625" style="10" bestFit="1" customWidth="1"/>
    <col min="9229" max="9229" width="22.5703125" style="10" customWidth="1"/>
    <col min="9230" max="9230" width="11.7109375" style="10" bestFit="1" customWidth="1"/>
    <col min="9231" max="9472" width="9.140625" style="10"/>
    <col min="9473" max="9473" width="4.5703125" style="10" customWidth="1"/>
    <col min="9474" max="9474" width="5.42578125" style="10" customWidth="1"/>
    <col min="9475" max="9475" width="7.7109375" style="10" customWidth="1"/>
    <col min="9476" max="9476" width="6" style="10" customWidth="1"/>
    <col min="9477" max="9477" width="39.28515625" style="10" customWidth="1"/>
    <col min="9478" max="9478" width="15.7109375" style="10" customWidth="1"/>
    <col min="9479" max="9479" width="16.28515625" style="10" customWidth="1"/>
    <col min="9480" max="9480" width="0" style="10" hidden="1" customWidth="1"/>
    <col min="9481" max="9481" width="20.85546875" style="10" customWidth="1"/>
    <col min="9482" max="9482" width="14.7109375" style="10" customWidth="1"/>
    <col min="9483" max="9483" width="9.140625" style="10"/>
    <col min="9484" max="9484" width="10.140625" style="10" bestFit="1" customWidth="1"/>
    <col min="9485" max="9485" width="22.5703125" style="10" customWidth="1"/>
    <col min="9486" max="9486" width="11.7109375" style="10" bestFit="1" customWidth="1"/>
    <col min="9487" max="9728" width="9.140625" style="10"/>
    <col min="9729" max="9729" width="4.5703125" style="10" customWidth="1"/>
    <col min="9730" max="9730" width="5.42578125" style="10" customWidth="1"/>
    <col min="9731" max="9731" width="7.7109375" style="10" customWidth="1"/>
    <col min="9732" max="9732" width="6" style="10" customWidth="1"/>
    <col min="9733" max="9733" width="39.28515625" style="10" customWidth="1"/>
    <col min="9734" max="9734" width="15.7109375" style="10" customWidth="1"/>
    <col min="9735" max="9735" width="16.28515625" style="10" customWidth="1"/>
    <col min="9736" max="9736" width="0" style="10" hidden="1" customWidth="1"/>
    <col min="9737" max="9737" width="20.85546875" style="10" customWidth="1"/>
    <col min="9738" max="9738" width="14.7109375" style="10" customWidth="1"/>
    <col min="9739" max="9739" width="9.140625" style="10"/>
    <col min="9740" max="9740" width="10.140625" style="10" bestFit="1" customWidth="1"/>
    <col min="9741" max="9741" width="22.5703125" style="10" customWidth="1"/>
    <col min="9742" max="9742" width="11.7109375" style="10" bestFit="1" customWidth="1"/>
    <col min="9743" max="9984" width="9.140625" style="10"/>
    <col min="9985" max="9985" width="4.5703125" style="10" customWidth="1"/>
    <col min="9986" max="9986" width="5.42578125" style="10" customWidth="1"/>
    <col min="9987" max="9987" width="7.7109375" style="10" customWidth="1"/>
    <col min="9988" max="9988" width="6" style="10" customWidth="1"/>
    <col min="9989" max="9989" width="39.28515625" style="10" customWidth="1"/>
    <col min="9990" max="9990" width="15.7109375" style="10" customWidth="1"/>
    <col min="9991" max="9991" width="16.28515625" style="10" customWidth="1"/>
    <col min="9992" max="9992" width="0" style="10" hidden="1" customWidth="1"/>
    <col min="9993" max="9993" width="20.85546875" style="10" customWidth="1"/>
    <col min="9994" max="9994" width="14.7109375" style="10" customWidth="1"/>
    <col min="9995" max="9995" width="9.140625" style="10"/>
    <col min="9996" max="9996" width="10.140625" style="10" bestFit="1" customWidth="1"/>
    <col min="9997" max="9997" width="22.5703125" style="10" customWidth="1"/>
    <col min="9998" max="9998" width="11.7109375" style="10" bestFit="1" customWidth="1"/>
    <col min="9999" max="10240" width="9.140625" style="10"/>
    <col min="10241" max="10241" width="4.5703125" style="10" customWidth="1"/>
    <col min="10242" max="10242" width="5.42578125" style="10" customWidth="1"/>
    <col min="10243" max="10243" width="7.7109375" style="10" customWidth="1"/>
    <col min="10244" max="10244" width="6" style="10" customWidth="1"/>
    <col min="10245" max="10245" width="39.28515625" style="10" customWidth="1"/>
    <col min="10246" max="10246" width="15.7109375" style="10" customWidth="1"/>
    <col min="10247" max="10247" width="16.28515625" style="10" customWidth="1"/>
    <col min="10248" max="10248" width="0" style="10" hidden="1" customWidth="1"/>
    <col min="10249" max="10249" width="20.85546875" style="10" customWidth="1"/>
    <col min="10250" max="10250" width="14.7109375" style="10" customWidth="1"/>
    <col min="10251" max="10251" width="9.140625" style="10"/>
    <col min="10252" max="10252" width="10.140625" style="10" bestFit="1" customWidth="1"/>
    <col min="10253" max="10253" width="22.5703125" style="10" customWidth="1"/>
    <col min="10254" max="10254" width="11.7109375" style="10" bestFit="1" customWidth="1"/>
    <col min="10255" max="10496" width="9.140625" style="10"/>
    <col min="10497" max="10497" width="4.5703125" style="10" customWidth="1"/>
    <col min="10498" max="10498" width="5.42578125" style="10" customWidth="1"/>
    <col min="10499" max="10499" width="7.7109375" style="10" customWidth="1"/>
    <col min="10500" max="10500" width="6" style="10" customWidth="1"/>
    <col min="10501" max="10501" width="39.28515625" style="10" customWidth="1"/>
    <col min="10502" max="10502" width="15.7109375" style="10" customWidth="1"/>
    <col min="10503" max="10503" width="16.28515625" style="10" customWidth="1"/>
    <col min="10504" max="10504" width="0" style="10" hidden="1" customWidth="1"/>
    <col min="10505" max="10505" width="20.85546875" style="10" customWidth="1"/>
    <col min="10506" max="10506" width="14.7109375" style="10" customWidth="1"/>
    <col min="10507" max="10507" width="9.140625" style="10"/>
    <col min="10508" max="10508" width="10.140625" style="10" bestFit="1" customWidth="1"/>
    <col min="10509" max="10509" width="22.5703125" style="10" customWidth="1"/>
    <col min="10510" max="10510" width="11.7109375" style="10" bestFit="1" customWidth="1"/>
    <col min="10511" max="10752" width="9.140625" style="10"/>
    <col min="10753" max="10753" width="4.5703125" style="10" customWidth="1"/>
    <col min="10754" max="10754" width="5.42578125" style="10" customWidth="1"/>
    <col min="10755" max="10755" width="7.7109375" style="10" customWidth="1"/>
    <col min="10756" max="10756" width="6" style="10" customWidth="1"/>
    <col min="10757" max="10757" width="39.28515625" style="10" customWidth="1"/>
    <col min="10758" max="10758" width="15.7109375" style="10" customWidth="1"/>
    <col min="10759" max="10759" width="16.28515625" style="10" customWidth="1"/>
    <col min="10760" max="10760" width="0" style="10" hidden="1" customWidth="1"/>
    <col min="10761" max="10761" width="20.85546875" style="10" customWidth="1"/>
    <col min="10762" max="10762" width="14.7109375" style="10" customWidth="1"/>
    <col min="10763" max="10763" width="9.140625" style="10"/>
    <col min="10764" max="10764" width="10.140625" style="10" bestFit="1" customWidth="1"/>
    <col min="10765" max="10765" width="22.5703125" style="10" customWidth="1"/>
    <col min="10766" max="10766" width="11.7109375" style="10" bestFit="1" customWidth="1"/>
    <col min="10767" max="11008" width="9.140625" style="10"/>
    <col min="11009" max="11009" width="4.5703125" style="10" customWidth="1"/>
    <col min="11010" max="11010" width="5.42578125" style="10" customWidth="1"/>
    <col min="11011" max="11011" width="7.7109375" style="10" customWidth="1"/>
    <col min="11012" max="11012" width="6" style="10" customWidth="1"/>
    <col min="11013" max="11013" width="39.28515625" style="10" customWidth="1"/>
    <col min="11014" max="11014" width="15.7109375" style="10" customWidth="1"/>
    <col min="11015" max="11015" width="16.28515625" style="10" customWidth="1"/>
    <col min="11016" max="11016" width="0" style="10" hidden="1" customWidth="1"/>
    <col min="11017" max="11017" width="20.85546875" style="10" customWidth="1"/>
    <col min="11018" max="11018" width="14.7109375" style="10" customWidth="1"/>
    <col min="11019" max="11019" width="9.140625" style="10"/>
    <col min="11020" max="11020" width="10.140625" style="10" bestFit="1" customWidth="1"/>
    <col min="11021" max="11021" width="22.5703125" style="10" customWidth="1"/>
    <col min="11022" max="11022" width="11.7109375" style="10" bestFit="1" customWidth="1"/>
    <col min="11023" max="11264" width="9.140625" style="10"/>
    <col min="11265" max="11265" width="4.5703125" style="10" customWidth="1"/>
    <col min="11266" max="11266" width="5.42578125" style="10" customWidth="1"/>
    <col min="11267" max="11267" width="7.7109375" style="10" customWidth="1"/>
    <col min="11268" max="11268" width="6" style="10" customWidth="1"/>
    <col min="11269" max="11269" width="39.28515625" style="10" customWidth="1"/>
    <col min="11270" max="11270" width="15.7109375" style="10" customWidth="1"/>
    <col min="11271" max="11271" width="16.28515625" style="10" customWidth="1"/>
    <col min="11272" max="11272" width="0" style="10" hidden="1" customWidth="1"/>
    <col min="11273" max="11273" width="20.85546875" style="10" customWidth="1"/>
    <col min="11274" max="11274" width="14.7109375" style="10" customWidth="1"/>
    <col min="11275" max="11275" width="9.140625" style="10"/>
    <col min="11276" max="11276" width="10.140625" style="10" bestFit="1" customWidth="1"/>
    <col min="11277" max="11277" width="22.5703125" style="10" customWidth="1"/>
    <col min="11278" max="11278" width="11.7109375" style="10" bestFit="1" customWidth="1"/>
    <col min="11279" max="11520" width="9.140625" style="10"/>
    <col min="11521" max="11521" width="4.5703125" style="10" customWidth="1"/>
    <col min="11522" max="11522" width="5.42578125" style="10" customWidth="1"/>
    <col min="11523" max="11523" width="7.7109375" style="10" customWidth="1"/>
    <col min="11524" max="11524" width="6" style="10" customWidth="1"/>
    <col min="11525" max="11525" width="39.28515625" style="10" customWidth="1"/>
    <col min="11526" max="11526" width="15.7109375" style="10" customWidth="1"/>
    <col min="11527" max="11527" width="16.28515625" style="10" customWidth="1"/>
    <col min="11528" max="11528" width="0" style="10" hidden="1" customWidth="1"/>
    <col min="11529" max="11529" width="20.85546875" style="10" customWidth="1"/>
    <col min="11530" max="11530" width="14.7109375" style="10" customWidth="1"/>
    <col min="11531" max="11531" width="9.140625" style="10"/>
    <col min="11532" max="11532" width="10.140625" style="10" bestFit="1" customWidth="1"/>
    <col min="11533" max="11533" width="22.5703125" style="10" customWidth="1"/>
    <col min="11534" max="11534" width="11.7109375" style="10" bestFit="1" customWidth="1"/>
    <col min="11535" max="11776" width="9.140625" style="10"/>
    <col min="11777" max="11777" width="4.5703125" style="10" customWidth="1"/>
    <col min="11778" max="11778" width="5.42578125" style="10" customWidth="1"/>
    <col min="11779" max="11779" width="7.7109375" style="10" customWidth="1"/>
    <col min="11780" max="11780" width="6" style="10" customWidth="1"/>
    <col min="11781" max="11781" width="39.28515625" style="10" customWidth="1"/>
    <col min="11782" max="11782" width="15.7109375" style="10" customWidth="1"/>
    <col min="11783" max="11783" width="16.28515625" style="10" customWidth="1"/>
    <col min="11784" max="11784" width="0" style="10" hidden="1" customWidth="1"/>
    <col min="11785" max="11785" width="20.85546875" style="10" customWidth="1"/>
    <col min="11786" max="11786" width="14.7109375" style="10" customWidth="1"/>
    <col min="11787" max="11787" width="9.140625" style="10"/>
    <col min="11788" max="11788" width="10.140625" style="10" bestFit="1" customWidth="1"/>
    <col min="11789" max="11789" width="22.5703125" style="10" customWidth="1"/>
    <col min="11790" max="11790" width="11.7109375" style="10" bestFit="1" customWidth="1"/>
    <col min="11791" max="12032" width="9.140625" style="10"/>
    <col min="12033" max="12033" width="4.5703125" style="10" customWidth="1"/>
    <col min="12034" max="12034" width="5.42578125" style="10" customWidth="1"/>
    <col min="12035" max="12035" width="7.7109375" style="10" customWidth="1"/>
    <col min="12036" max="12036" width="6" style="10" customWidth="1"/>
    <col min="12037" max="12037" width="39.28515625" style="10" customWidth="1"/>
    <col min="12038" max="12038" width="15.7109375" style="10" customWidth="1"/>
    <col min="12039" max="12039" width="16.28515625" style="10" customWidth="1"/>
    <col min="12040" max="12040" width="0" style="10" hidden="1" customWidth="1"/>
    <col min="12041" max="12041" width="20.85546875" style="10" customWidth="1"/>
    <col min="12042" max="12042" width="14.7109375" style="10" customWidth="1"/>
    <col min="12043" max="12043" width="9.140625" style="10"/>
    <col min="12044" max="12044" width="10.140625" style="10" bestFit="1" customWidth="1"/>
    <col min="12045" max="12045" width="22.5703125" style="10" customWidth="1"/>
    <col min="12046" max="12046" width="11.7109375" style="10" bestFit="1" customWidth="1"/>
    <col min="12047" max="12288" width="9.140625" style="10"/>
    <col min="12289" max="12289" width="4.5703125" style="10" customWidth="1"/>
    <col min="12290" max="12290" width="5.42578125" style="10" customWidth="1"/>
    <col min="12291" max="12291" width="7.7109375" style="10" customWidth="1"/>
    <col min="12292" max="12292" width="6" style="10" customWidth="1"/>
    <col min="12293" max="12293" width="39.28515625" style="10" customWidth="1"/>
    <col min="12294" max="12294" width="15.7109375" style="10" customWidth="1"/>
    <col min="12295" max="12295" width="16.28515625" style="10" customWidth="1"/>
    <col min="12296" max="12296" width="0" style="10" hidden="1" customWidth="1"/>
    <col min="12297" max="12297" width="20.85546875" style="10" customWidth="1"/>
    <col min="12298" max="12298" width="14.7109375" style="10" customWidth="1"/>
    <col min="12299" max="12299" width="9.140625" style="10"/>
    <col min="12300" max="12300" width="10.140625" style="10" bestFit="1" customWidth="1"/>
    <col min="12301" max="12301" width="22.5703125" style="10" customWidth="1"/>
    <col min="12302" max="12302" width="11.7109375" style="10" bestFit="1" customWidth="1"/>
    <col min="12303" max="12544" width="9.140625" style="10"/>
    <col min="12545" max="12545" width="4.5703125" style="10" customWidth="1"/>
    <col min="12546" max="12546" width="5.42578125" style="10" customWidth="1"/>
    <col min="12547" max="12547" width="7.7109375" style="10" customWidth="1"/>
    <col min="12548" max="12548" width="6" style="10" customWidth="1"/>
    <col min="12549" max="12549" width="39.28515625" style="10" customWidth="1"/>
    <col min="12550" max="12550" width="15.7109375" style="10" customWidth="1"/>
    <col min="12551" max="12551" width="16.28515625" style="10" customWidth="1"/>
    <col min="12552" max="12552" width="0" style="10" hidden="1" customWidth="1"/>
    <col min="12553" max="12553" width="20.85546875" style="10" customWidth="1"/>
    <col min="12554" max="12554" width="14.7109375" style="10" customWidth="1"/>
    <col min="12555" max="12555" width="9.140625" style="10"/>
    <col min="12556" max="12556" width="10.140625" style="10" bestFit="1" customWidth="1"/>
    <col min="12557" max="12557" width="22.5703125" style="10" customWidth="1"/>
    <col min="12558" max="12558" width="11.7109375" style="10" bestFit="1" customWidth="1"/>
    <col min="12559" max="12800" width="9.140625" style="10"/>
    <col min="12801" max="12801" width="4.5703125" style="10" customWidth="1"/>
    <col min="12802" max="12802" width="5.42578125" style="10" customWidth="1"/>
    <col min="12803" max="12803" width="7.7109375" style="10" customWidth="1"/>
    <col min="12804" max="12804" width="6" style="10" customWidth="1"/>
    <col min="12805" max="12805" width="39.28515625" style="10" customWidth="1"/>
    <col min="12806" max="12806" width="15.7109375" style="10" customWidth="1"/>
    <col min="12807" max="12807" width="16.28515625" style="10" customWidth="1"/>
    <col min="12808" max="12808" width="0" style="10" hidden="1" customWidth="1"/>
    <col min="12809" max="12809" width="20.85546875" style="10" customWidth="1"/>
    <col min="12810" max="12810" width="14.7109375" style="10" customWidth="1"/>
    <col min="12811" max="12811" width="9.140625" style="10"/>
    <col min="12812" max="12812" width="10.140625" style="10" bestFit="1" customWidth="1"/>
    <col min="12813" max="12813" width="22.5703125" style="10" customWidth="1"/>
    <col min="12814" max="12814" width="11.7109375" style="10" bestFit="1" customWidth="1"/>
    <col min="12815" max="13056" width="9.140625" style="10"/>
    <col min="13057" max="13057" width="4.5703125" style="10" customWidth="1"/>
    <col min="13058" max="13058" width="5.42578125" style="10" customWidth="1"/>
    <col min="13059" max="13059" width="7.7109375" style="10" customWidth="1"/>
    <col min="13060" max="13060" width="6" style="10" customWidth="1"/>
    <col min="13061" max="13061" width="39.28515625" style="10" customWidth="1"/>
    <col min="13062" max="13062" width="15.7109375" style="10" customWidth="1"/>
    <col min="13063" max="13063" width="16.28515625" style="10" customWidth="1"/>
    <col min="13064" max="13064" width="0" style="10" hidden="1" customWidth="1"/>
    <col min="13065" max="13065" width="20.85546875" style="10" customWidth="1"/>
    <col min="13066" max="13066" width="14.7109375" style="10" customWidth="1"/>
    <col min="13067" max="13067" width="9.140625" style="10"/>
    <col min="13068" max="13068" width="10.140625" style="10" bestFit="1" customWidth="1"/>
    <col min="13069" max="13069" width="22.5703125" style="10" customWidth="1"/>
    <col min="13070" max="13070" width="11.7109375" style="10" bestFit="1" customWidth="1"/>
    <col min="13071" max="13312" width="9.140625" style="10"/>
    <col min="13313" max="13313" width="4.5703125" style="10" customWidth="1"/>
    <col min="13314" max="13314" width="5.42578125" style="10" customWidth="1"/>
    <col min="13315" max="13315" width="7.7109375" style="10" customWidth="1"/>
    <col min="13316" max="13316" width="6" style="10" customWidth="1"/>
    <col min="13317" max="13317" width="39.28515625" style="10" customWidth="1"/>
    <col min="13318" max="13318" width="15.7109375" style="10" customWidth="1"/>
    <col min="13319" max="13319" width="16.28515625" style="10" customWidth="1"/>
    <col min="13320" max="13320" width="0" style="10" hidden="1" customWidth="1"/>
    <col min="13321" max="13321" width="20.85546875" style="10" customWidth="1"/>
    <col min="13322" max="13322" width="14.7109375" style="10" customWidth="1"/>
    <col min="13323" max="13323" width="9.140625" style="10"/>
    <col min="13324" max="13324" width="10.140625" style="10" bestFit="1" customWidth="1"/>
    <col min="13325" max="13325" width="22.5703125" style="10" customWidth="1"/>
    <col min="13326" max="13326" width="11.7109375" style="10" bestFit="1" customWidth="1"/>
    <col min="13327" max="13568" width="9.140625" style="10"/>
    <col min="13569" max="13569" width="4.5703125" style="10" customWidth="1"/>
    <col min="13570" max="13570" width="5.42578125" style="10" customWidth="1"/>
    <col min="13571" max="13571" width="7.7109375" style="10" customWidth="1"/>
    <col min="13572" max="13572" width="6" style="10" customWidth="1"/>
    <col min="13573" max="13573" width="39.28515625" style="10" customWidth="1"/>
    <col min="13574" max="13574" width="15.7109375" style="10" customWidth="1"/>
    <col min="13575" max="13575" width="16.28515625" style="10" customWidth="1"/>
    <col min="13576" max="13576" width="0" style="10" hidden="1" customWidth="1"/>
    <col min="13577" max="13577" width="20.85546875" style="10" customWidth="1"/>
    <col min="13578" max="13578" width="14.7109375" style="10" customWidth="1"/>
    <col min="13579" max="13579" width="9.140625" style="10"/>
    <col min="13580" max="13580" width="10.140625" style="10" bestFit="1" customWidth="1"/>
    <col min="13581" max="13581" width="22.5703125" style="10" customWidth="1"/>
    <col min="13582" max="13582" width="11.7109375" style="10" bestFit="1" customWidth="1"/>
    <col min="13583" max="13824" width="9.140625" style="10"/>
    <col min="13825" max="13825" width="4.5703125" style="10" customWidth="1"/>
    <col min="13826" max="13826" width="5.42578125" style="10" customWidth="1"/>
    <col min="13827" max="13827" width="7.7109375" style="10" customWidth="1"/>
    <col min="13828" max="13828" width="6" style="10" customWidth="1"/>
    <col min="13829" max="13829" width="39.28515625" style="10" customWidth="1"/>
    <col min="13830" max="13830" width="15.7109375" style="10" customWidth="1"/>
    <col min="13831" max="13831" width="16.28515625" style="10" customWidth="1"/>
    <col min="13832" max="13832" width="0" style="10" hidden="1" customWidth="1"/>
    <col min="13833" max="13833" width="20.85546875" style="10" customWidth="1"/>
    <col min="13834" max="13834" width="14.7109375" style="10" customWidth="1"/>
    <col min="13835" max="13835" width="9.140625" style="10"/>
    <col min="13836" max="13836" width="10.140625" style="10" bestFit="1" customWidth="1"/>
    <col min="13837" max="13837" width="22.5703125" style="10" customWidth="1"/>
    <col min="13838" max="13838" width="11.7109375" style="10" bestFit="1" customWidth="1"/>
    <col min="13839" max="14080" width="9.140625" style="10"/>
    <col min="14081" max="14081" width="4.5703125" style="10" customWidth="1"/>
    <col min="14082" max="14082" width="5.42578125" style="10" customWidth="1"/>
    <col min="14083" max="14083" width="7.7109375" style="10" customWidth="1"/>
    <col min="14084" max="14084" width="6" style="10" customWidth="1"/>
    <col min="14085" max="14085" width="39.28515625" style="10" customWidth="1"/>
    <col min="14086" max="14086" width="15.7109375" style="10" customWidth="1"/>
    <col min="14087" max="14087" width="16.28515625" style="10" customWidth="1"/>
    <col min="14088" max="14088" width="0" style="10" hidden="1" customWidth="1"/>
    <col min="14089" max="14089" width="20.85546875" style="10" customWidth="1"/>
    <col min="14090" max="14090" width="14.7109375" style="10" customWidth="1"/>
    <col min="14091" max="14091" width="9.140625" style="10"/>
    <col min="14092" max="14092" width="10.140625" style="10" bestFit="1" customWidth="1"/>
    <col min="14093" max="14093" width="22.5703125" style="10" customWidth="1"/>
    <col min="14094" max="14094" width="11.7109375" style="10" bestFit="1" customWidth="1"/>
    <col min="14095" max="14336" width="9.140625" style="10"/>
    <col min="14337" max="14337" width="4.5703125" style="10" customWidth="1"/>
    <col min="14338" max="14338" width="5.42578125" style="10" customWidth="1"/>
    <col min="14339" max="14339" width="7.7109375" style="10" customWidth="1"/>
    <col min="14340" max="14340" width="6" style="10" customWidth="1"/>
    <col min="14341" max="14341" width="39.28515625" style="10" customWidth="1"/>
    <col min="14342" max="14342" width="15.7109375" style="10" customWidth="1"/>
    <col min="14343" max="14343" width="16.28515625" style="10" customWidth="1"/>
    <col min="14344" max="14344" width="0" style="10" hidden="1" customWidth="1"/>
    <col min="14345" max="14345" width="20.85546875" style="10" customWidth="1"/>
    <col min="14346" max="14346" width="14.7109375" style="10" customWidth="1"/>
    <col min="14347" max="14347" width="9.140625" style="10"/>
    <col min="14348" max="14348" width="10.140625" style="10" bestFit="1" customWidth="1"/>
    <col min="14349" max="14349" width="22.5703125" style="10" customWidth="1"/>
    <col min="14350" max="14350" width="11.7109375" style="10" bestFit="1" customWidth="1"/>
    <col min="14351" max="14592" width="9.140625" style="10"/>
    <col min="14593" max="14593" width="4.5703125" style="10" customWidth="1"/>
    <col min="14594" max="14594" width="5.42578125" style="10" customWidth="1"/>
    <col min="14595" max="14595" width="7.7109375" style="10" customWidth="1"/>
    <col min="14596" max="14596" width="6" style="10" customWidth="1"/>
    <col min="14597" max="14597" width="39.28515625" style="10" customWidth="1"/>
    <col min="14598" max="14598" width="15.7109375" style="10" customWidth="1"/>
    <col min="14599" max="14599" width="16.28515625" style="10" customWidth="1"/>
    <col min="14600" max="14600" width="0" style="10" hidden="1" customWidth="1"/>
    <col min="14601" max="14601" width="20.85546875" style="10" customWidth="1"/>
    <col min="14602" max="14602" width="14.7109375" style="10" customWidth="1"/>
    <col min="14603" max="14603" width="9.140625" style="10"/>
    <col min="14604" max="14604" width="10.140625" style="10" bestFit="1" customWidth="1"/>
    <col min="14605" max="14605" width="22.5703125" style="10" customWidth="1"/>
    <col min="14606" max="14606" width="11.7109375" style="10" bestFit="1" customWidth="1"/>
    <col min="14607" max="14848" width="9.140625" style="10"/>
    <col min="14849" max="14849" width="4.5703125" style="10" customWidth="1"/>
    <col min="14850" max="14850" width="5.42578125" style="10" customWidth="1"/>
    <col min="14851" max="14851" width="7.7109375" style="10" customWidth="1"/>
    <col min="14852" max="14852" width="6" style="10" customWidth="1"/>
    <col min="14853" max="14853" width="39.28515625" style="10" customWidth="1"/>
    <col min="14854" max="14854" width="15.7109375" style="10" customWidth="1"/>
    <col min="14855" max="14855" width="16.28515625" style="10" customWidth="1"/>
    <col min="14856" max="14856" width="0" style="10" hidden="1" customWidth="1"/>
    <col min="14857" max="14857" width="20.85546875" style="10" customWidth="1"/>
    <col min="14858" max="14858" width="14.7109375" style="10" customWidth="1"/>
    <col min="14859" max="14859" width="9.140625" style="10"/>
    <col min="14860" max="14860" width="10.140625" style="10" bestFit="1" customWidth="1"/>
    <col min="14861" max="14861" width="22.5703125" style="10" customWidth="1"/>
    <col min="14862" max="14862" width="11.7109375" style="10" bestFit="1" customWidth="1"/>
    <col min="14863" max="15104" width="9.140625" style="10"/>
    <col min="15105" max="15105" width="4.5703125" style="10" customWidth="1"/>
    <col min="15106" max="15106" width="5.42578125" style="10" customWidth="1"/>
    <col min="15107" max="15107" width="7.7109375" style="10" customWidth="1"/>
    <col min="15108" max="15108" width="6" style="10" customWidth="1"/>
    <col min="15109" max="15109" width="39.28515625" style="10" customWidth="1"/>
    <col min="15110" max="15110" width="15.7109375" style="10" customWidth="1"/>
    <col min="15111" max="15111" width="16.28515625" style="10" customWidth="1"/>
    <col min="15112" max="15112" width="0" style="10" hidden="1" customWidth="1"/>
    <col min="15113" max="15113" width="20.85546875" style="10" customWidth="1"/>
    <col min="15114" max="15114" width="14.7109375" style="10" customWidth="1"/>
    <col min="15115" max="15115" width="9.140625" style="10"/>
    <col min="15116" max="15116" width="10.140625" style="10" bestFit="1" customWidth="1"/>
    <col min="15117" max="15117" width="22.5703125" style="10" customWidth="1"/>
    <col min="15118" max="15118" width="11.7109375" style="10" bestFit="1" customWidth="1"/>
    <col min="15119" max="15360" width="9.140625" style="10"/>
    <col min="15361" max="15361" width="4.5703125" style="10" customWidth="1"/>
    <col min="15362" max="15362" width="5.42578125" style="10" customWidth="1"/>
    <col min="15363" max="15363" width="7.7109375" style="10" customWidth="1"/>
    <col min="15364" max="15364" width="6" style="10" customWidth="1"/>
    <col min="15365" max="15365" width="39.28515625" style="10" customWidth="1"/>
    <col min="15366" max="15366" width="15.7109375" style="10" customWidth="1"/>
    <col min="15367" max="15367" width="16.28515625" style="10" customWidth="1"/>
    <col min="15368" max="15368" width="0" style="10" hidden="1" customWidth="1"/>
    <col min="15369" max="15369" width="20.85546875" style="10" customWidth="1"/>
    <col min="15370" max="15370" width="14.7109375" style="10" customWidth="1"/>
    <col min="15371" max="15371" width="9.140625" style="10"/>
    <col min="15372" max="15372" width="10.140625" style="10" bestFit="1" customWidth="1"/>
    <col min="15373" max="15373" width="22.5703125" style="10" customWidth="1"/>
    <col min="15374" max="15374" width="11.7109375" style="10" bestFit="1" customWidth="1"/>
    <col min="15375" max="15616" width="9.140625" style="10"/>
    <col min="15617" max="15617" width="4.5703125" style="10" customWidth="1"/>
    <col min="15618" max="15618" width="5.42578125" style="10" customWidth="1"/>
    <col min="15619" max="15619" width="7.7109375" style="10" customWidth="1"/>
    <col min="15620" max="15620" width="6" style="10" customWidth="1"/>
    <col min="15621" max="15621" width="39.28515625" style="10" customWidth="1"/>
    <col min="15622" max="15622" width="15.7109375" style="10" customWidth="1"/>
    <col min="15623" max="15623" width="16.28515625" style="10" customWidth="1"/>
    <col min="15624" max="15624" width="0" style="10" hidden="1" customWidth="1"/>
    <col min="15625" max="15625" width="20.85546875" style="10" customWidth="1"/>
    <col min="15626" max="15626" width="14.7109375" style="10" customWidth="1"/>
    <col min="15627" max="15627" width="9.140625" style="10"/>
    <col min="15628" max="15628" width="10.140625" style="10" bestFit="1" customWidth="1"/>
    <col min="15629" max="15629" width="22.5703125" style="10" customWidth="1"/>
    <col min="15630" max="15630" width="11.7109375" style="10" bestFit="1" customWidth="1"/>
    <col min="15631" max="15872" width="9.140625" style="10"/>
    <col min="15873" max="15873" width="4.5703125" style="10" customWidth="1"/>
    <col min="15874" max="15874" width="5.42578125" style="10" customWidth="1"/>
    <col min="15875" max="15875" width="7.7109375" style="10" customWidth="1"/>
    <col min="15876" max="15876" width="6" style="10" customWidth="1"/>
    <col min="15877" max="15877" width="39.28515625" style="10" customWidth="1"/>
    <col min="15878" max="15878" width="15.7109375" style="10" customWidth="1"/>
    <col min="15879" max="15879" width="16.28515625" style="10" customWidth="1"/>
    <col min="15880" max="15880" width="0" style="10" hidden="1" customWidth="1"/>
    <col min="15881" max="15881" width="20.85546875" style="10" customWidth="1"/>
    <col min="15882" max="15882" width="14.7109375" style="10" customWidth="1"/>
    <col min="15883" max="15883" width="9.140625" style="10"/>
    <col min="15884" max="15884" width="10.140625" style="10" bestFit="1" customWidth="1"/>
    <col min="15885" max="15885" width="22.5703125" style="10" customWidth="1"/>
    <col min="15886" max="15886" width="11.7109375" style="10" bestFit="1" customWidth="1"/>
    <col min="15887" max="16128" width="9.140625" style="10"/>
    <col min="16129" max="16129" width="4.5703125" style="10" customWidth="1"/>
    <col min="16130" max="16130" width="5.42578125" style="10" customWidth="1"/>
    <col min="16131" max="16131" width="7.7109375" style="10" customWidth="1"/>
    <col min="16132" max="16132" width="6" style="10" customWidth="1"/>
    <col min="16133" max="16133" width="39.28515625" style="10" customWidth="1"/>
    <col min="16134" max="16134" width="15.7109375" style="10" customWidth="1"/>
    <col min="16135" max="16135" width="16.28515625" style="10" customWidth="1"/>
    <col min="16136" max="16136" width="0" style="10" hidden="1" customWidth="1"/>
    <col min="16137" max="16137" width="20.85546875" style="10" customWidth="1"/>
    <col min="16138" max="16138" width="14.7109375" style="10" customWidth="1"/>
    <col min="16139" max="16139" width="9.140625" style="10"/>
    <col min="16140" max="16140" width="10.140625" style="10" bestFit="1" customWidth="1"/>
    <col min="16141" max="16141" width="22.5703125" style="10" customWidth="1"/>
    <col min="16142" max="16142" width="11.7109375" style="10" bestFit="1" customWidth="1"/>
    <col min="16143" max="16384" width="9.140625" style="10"/>
  </cols>
  <sheetData>
    <row r="1" spans="1:10" ht="20.25">
      <c r="A1" s="72"/>
      <c r="B1" s="73"/>
      <c r="C1" s="73"/>
      <c r="D1" s="72"/>
      <c r="E1" s="74"/>
      <c r="F1" s="76" t="s">
        <v>174</v>
      </c>
      <c r="G1" s="12"/>
    </row>
    <row r="2" spans="1:10" ht="18.75">
      <c r="A2" s="72"/>
      <c r="B2" s="73"/>
      <c r="C2" s="73"/>
      <c r="D2" s="72"/>
      <c r="E2" s="74"/>
      <c r="F2" s="11" t="s">
        <v>196</v>
      </c>
      <c r="G2" s="12"/>
    </row>
    <row r="3" spans="1:10" ht="18.75">
      <c r="A3" s="72"/>
      <c r="B3" s="73"/>
      <c r="C3" s="73"/>
      <c r="D3" s="72"/>
      <c r="E3" s="74"/>
      <c r="F3" s="11" t="s">
        <v>70</v>
      </c>
      <c r="G3" s="12"/>
    </row>
    <row r="4" spans="1:10" ht="18.75">
      <c r="A4" s="72"/>
      <c r="B4" s="73"/>
      <c r="C4" s="73"/>
      <c r="D4" s="72"/>
      <c r="E4" s="74"/>
      <c r="F4" s="11" t="s">
        <v>197</v>
      </c>
      <c r="G4" s="12"/>
    </row>
    <row r="5" spans="1:10" ht="15.75">
      <c r="A5" s="72"/>
      <c r="B5" s="73"/>
      <c r="C5" s="73"/>
      <c r="D5" s="72"/>
      <c r="E5" s="74"/>
      <c r="F5" s="63"/>
      <c r="G5" s="75"/>
    </row>
    <row r="6" spans="1:10" ht="15.75">
      <c r="A6" s="72"/>
      <c r="B6" s="73"/>
      <c r="C6" s="73"/>
      <c r="D6" s="72"/>
      <c r="E6" s="74"/>
      <c r="F6" s="63"/>
      <c r="G6" s="75"/>
    </row>
    <row r="7" spans="1:10" ht="19.5">
      <c r="A7" s="72"/>
      <c r="B7" s="77"/>
      <c r="C7" s="78" t="s">
        <v>72</v>
      </c>
      <c r="D7" s="79"/>
      <c r="E7" s="80"/>
      <c r="F7" s="81"/>
      <c r="G7" s="81"/>
    </row>
    <row r="8" spans="1:10" ht="19.5">
      <c r="A8" s="72"/>
      <c r="B8" s="77"/>
      <c r="C8" s="78" t="s">
        <v>73</v>
      </c>
      <c r="D8" s="79"/>
      <c r="E8" s="80"/>
      <c r="F8" s="81"/>
      <c r="G8" s="82"/>
    </row>
    <row r="9" spans="1:10" ht="18.75">
      <c r="A9" s="72"/>
      <c r="B9" s="77"/>
      <c r="C9" s="83"/>
      <c r="D9" s="79"/>
      <c r="E9" s="80"/>
      <c r="F9" s="81"/>
      <c r="G9" s="81"/>
    </row>
    <row r="10" spans="1:10">
      <c r="A10" s="72"/>
      <c r="B10" s="77" t="s">
        <v>20</v>
      </c>
      <c r="C10" s="84"/>
      <c r="D10" s="85"/>
      <c r="E10" s="80"/>
      <c r="F10" s="86" t="s">
        <v>74</v>
      </c>
      <c r="G10" s="86"/>
    </row>
    <row r="11" spans="1:10" ht="18.75" customHeight="1">
      <c r="A11" s="87"/>
      <c r="B11" s="88"/>
      <c r="C11" s="89"/>
      <c r="D11" s="90"/>
      <c r="E11" s="91"/>
      <c r="F11" s="92" t="s">
        <v>75</v>
      </c>
      <c r="G11" s="93"/>
    </row>
    <row r="12" spans="1:10" ht="18.75" customHeight="1">
      <c r="A12" s="94" t="s">
        <v>76</v>
      </c>
      <c r="B12" s="95" t="s">
        <v>77</v>
      </c>
      <c r="C12" s="96" t="s">
        <v>23</v>
      </c>
      <c r="D12" s="96" t="s">
        <v>24</v>
      </c>
      <c r="E12" s="97" t="s">
        <v>78</v>
      </c>
      <c r="F12" s="98"/>
      <c r="G12" s="99" t="s">
        <v>21</v>
      </c>
    </row>
    <row r="13" spans="1:10" ht="37.5" customHeight="1">
      <c r="A13" s="100"/>
      <c r="B13" s="101"/>
      <c r="C13" s="102"/>
      <c r="D13" s="103"/>
      <c r="E13" s="104"/>
      <c r="F13" s="105" t="s">
        <v>79</v>
      </c>
      <c r="G13" s="106" t="s">
        <v>80</v>
      </c>
      <c r="I13" s="107"/>
      <c r="J13" s="107"/>
    </row>
    <row r="14" spans="1:10" ht="21" customHeight="1">
      <c r="A14" s="87"/>
      <c r="B14" s="108" t="s">
        <v>81</v>
      </c>
      <c r="C14" s="109"/>
      <c r="D14" s="110"/>
      <c r="E14" s="111"/>
      <c r="F14" s="112">
        <f>F15+F24+F29+F35+F43+F46+F56+F59+F85+F91</f>
        <v>9270038.0399999991</v>
      </c>
      <c r="G14" s="112">
        <f>G15+G24+G29+G35+G43+G46+G56+G59+G85+G91</f>
        <v>2850292.04</v>
      </c>
      <c r="I14" s="113"/>
      <c r="J14" s="113"/>
    </row>
    <row r="15" spans="1:10" ht="23.25" customHeight="1">
      <c r="A15" s="114"/>
      <c r="B15" s="115">
        <v>600</v>
      </c>
      <c r="C15" s="115"/>
      <c r="D15" s="116"/>
      <c r="E15" s="117" t="s">
        <v>82</v>
      </c>
      <c r="F15" s="118">
        <f>F16</f>
        <v>2138264</v>
      </c>
      <c r="G15" s="119">
        <f>G16</f>
        <v>325000</v>
      </c>
      <c r="I15" s="120"/>
      <c r="J15" s="120"/>
    </row>
    <row r="16" spans="1:10" ht="27.75" customHeight="1">
      <c r="A16" s="100"/>
      <c r="B16" s="121"/>
      <c r="C16" s="122">
        <v>60016</v>
      </c>
      <c r="D16" s="123"/>
      <c r="E16" s="124" t="s">
        <v>83</v>
      </c>
      <c r="F16" s="125">
        <f>SUM(F17:F23)</f>
        <v>2138264</v>
      </c>
      <c r="G16" s="126">
        <f>SUM(G17:G23)</f>
        <v>325000</v>
      </c>
    </row>
    <row r="17" spans="1:13" s="132" customFormat="1" ht="38.25" customHeight="1">
      <c r="A17" s="100">
        <v>1</v>
      </c>
      <c r="B17" s="127"/>
      <c r="C17" s="94"/>
      <c r="D17" s="128">
        <v>6050</v>
      </c>
      <c r="E17" s="129" t="s">
        <v>84</v>
      </c>
      <c r="F17" s="130">
        <v>41500</v>
      </c>
      <c r="G17" s="131">
        <v>0</v>
      </c>
    </row>
    <row r="18" spans="1:13" s="132" customFormat="1" ht="38.25" customHeight="1">
      <c r="A18" s="100">
        <v>2</v>
      </c>
      <c r="B18" s="127"/>
      <c r="C18" s="94"/>
      <c r="D18" s="128">
        <v>6050</v>
      </c>
      <c r="E18" s="414" t="s">
        <v>225</v>
      </c>
      <c r="F18" s="130">
        <v>600000</v>
      </c>
      <c r="G18" s="131">
        <v>200000</v>
      </c>
    </row>
    <row r="19" spans="1:13" s="132" customFormat="1" ht="24.75" customHeight="1">
      <c r="A19" s="100">
        <v>3</v>
      </c>
      <c r="B19" s="127"/>
      <c r="C19" s="94"/>
      <c r="D19" s="133">
        <v>6050</v>
      </c>
      <c r="E19" s="129" t="s">
        <v>85</v>
      </c>
      <c r="F19" s="131">
        <v>60000</v>
      </c>
      <c r="G19" s="131"/>
    </row>
    <row r="20" spans="1:13" s="132" customFormat="1" ht="38.25" customHeight="1">
      <c r="A20" s="100">
        <v>4</v>
      </c>
      <c r="B20" s="127"/>
      <c r="C20" s="94"/>
      <c r="D20" s="128">
        <v>6050</v>
      </c>
      <c r="E20" s="129" t="s">
        <v>86</v>
      </c>
      <c r="F20" s="130">
        <v>700000</v>
      </c>
      <c r="G20" s="131">
        <v>75000</v>
      </c>
    </row>
    <row r="21" spans="1:13" s="132" customFormat="1" ht="38.25" customHeight="1">
      <c r="A21" s="100">
        <v>5</v>
      </c>
      <c r="B21" s="127"/>
      <c r="C21" s="94"/>
      <c r="D21" s="128">
        <v>6050</v>
      </c>
      <c r="E21" s="134" t="s">
        <v>87</v>
      </c>
      <c r="F21" s="130">
        <v>30000</v>
      </c>
      <c r="G21" s="131"/>
    </row>
    <row r="22" spans="1:13" s="132" customFormat="1" ht="33.75" customHeight="1">
      <c r="A22" s="100">
        <v>6</v>
      </c>
      <c r="B22" s="127"/>
      <c r="C22" s="94"/>
      <c r="D22" s="128">
        <v>6050</v>
      </c>
      <c r="E22" s="134" t="s">
        <v>172</v>
      </c>
      <c r="F22" s="130">
        <v>106764</v>
      </c>
      <c r="G22" s="131"/>
      <c r="M22" s="398"/>
    </row>
    <row r="23" spans="1:13" s="132" customFormat="1" ht="22.5" customHeight="1">
      <c r="A23" s="100">
        <v>7</v>
      </c>
      <c r="B23" s="127"/>
      <c r="C23" s="94"/>
      <c r="D23" s="128">
        <v>6050</v>
      </c>
      <c r="E23" s="129" t="s">
        <v>88</v>
      </c>
      <c r="F23" s="130">
        <v>600000</v>
      </c>
      <c r="G23" s="131">
        <v>50000</v>
      </c>
      <c r="M23" s="399"/>
    </row>
    <row r="24" spans="1:13" ht="21.75" customHeight="1">
      <c r="A24" s="135"/>
      <c r="B24" s="115">
        <v>700</v>
      </c>
      <c r="C24" s="115"/>
      <c r="D24" s="116"/>
      <c r="E24" s="136" t="s">
        <v>89</v>
      </c>
      <c r="F24" s="137">
        <f>F25+F27</f>
        <v>1088793</v>
      </c>
      <c r="G24" s="137">
        <f t="shared" ref="G24" si="0">G25+G27</f>
        <v>0</v>
      </c>
      <c r="M24" s="347"/>
    </row>
    <row r="25" spans="1:13" ht="24.75" customHeight="1">
      <c r="A25" s="114"/>
      <c r="B25" s="139"/>
      <c r="C25" s="140">
        <v>70005</v>
      </c>
      <c r="D25" s="123"/>
      <c r="E25" s="124" t="s">
        <v>90</v>
      </c>
      <c r="F25" s="125">
        <f>SUM(F26:F26)</f>
        <v>418793</v>
      </c>
      <c r="G25" s="126">
        <f>SUM(G26:G26)</f>
        <v>0</v>
      </c>
      <c r="M25" s="347"/>
    </row>
    <row r="26" spans="1:13" ht="27" customHeight="1">
      <c r="A26" s="114">
        <v>8</v>
      </c>
      <c r="B26" s="141"/>
      <c r="C26" s="142"/>
      <c r="D26" s="114">
        <v>6060</v>
      </c>
      <c r="E26" s="129" t="s">
        <v>91</v>
      </c>
      <c r="F26" s="143">
        <f>649793-231000</f>
        <v>418793</v>
      </c>
      <c r="G26" s="143">
        <v>0</v>
      </c>
      <c r="M26" s="347"/>
    </row>
    <row r="27" spans="1:13" s="415" customFormat="1" ht="27" customHeight="1">
      <c r="A27" s="159"/>
      <c r="B27" s="122"/>
      <c r="C27" s="149">
        <v>70095</v>
      </c>
      <c r="D27" s="150"/>
      <c r="E27" s="124" t="s">
        <v>125</v>
      </c>
      <c r="F27" s="152">
        <f>F28</f>
        <v>670000</v>
      </c>
      <c r="G27" s="126"/>
      <c r="M27" s="416"/>
    </row>
    <row r="28" spans="1:13" ht="77.25" customHeight="1">
      <c r="A28" s="114"/>
      <c r="B28" s="141"/>
      <c r="C28" s="142"/>
      <c r="D28" s="417">
        <v>6010</v>
      </c>
      <c r="E28" s="414" t="s">
        <v>253</v>
      </c>
      <c r="F28" s="418">
        <v>670000</v>
      </c>
      <c r="G28" s="412"/>
      <c r="M28" s="347"/>
    </row>
    <row r="29" spans="1:13" ht="24.75" customHeight="1">
      <c r="A29" s="144"/>
      <c r="B29" s="115">
        <v>750</v>
      </c>
      <c r="C29" s="115"/>
      <c r="D29" s="116"/>
      <c r="E29" s="146" t="s">
        <v>92</v>
      </c>
      <c r="F29" s="147">
        <f>F30</f>
        <v>541000</v>
      </c>
      <c r="G29" s="138">
        <f>G30</f>
        <v>0</v>
      </c>
    </row>
    <row r="30" spans="1:13" ht="30" customHeight="1">
      <c r="A30" s="114"/>
      <c r="B30" s="148"/>
      <c r="C30" s="149">
        <v>75023</v>
      </c>
      <c r="D30" s="150"/>
      <c r="E30" s="151" t="s">
        <v>93</v>
      </c>
      <c r="F30" s="152">
        <f>SUM(F31:F34)</f>
        <v>541000</v>
      </c>
      <c r="G30" s="126">
        <f>SUM(G31:G34)</f>
        <v>0</v>
      </c>
    </row>
    <row r="31" spans="1:13" ht="29.25" customHeight="1">
      <c r="A31" s="114">
        <v>9</v>
      </c>
      <c r="B31" s="153"/>
      <c r="C31" s="154"/>
      <c r="D31" s="128">
        <v>6050</v>
      </c>
      <c r="E31" s="155" t="s">
        <v>94</v>
      </c>
      <c r="F31" s="156">
        <f>156000-100000</f>
        <v>56000</v>
      </c>
      <c r="G31" s="143">
        <v>0</v>
      </c>
    </row>
    <row r="32" spans="1:13" ht="28.5" customHeight="1">
      <c r="A32" s="114">
        <v>10</v>
      </c>
      <c r="B32" s="153"/>
      <c r="C32" s="154"/>
      <c r="D32" s="128">
        <v>6050</v>
      </c>
      <c r="E32" s="155" t="s">
        <v>95</v>
      </c>
      <c r="F32" s="156">
        <v>200000</v>
      </c>
      <c r="G32" s="143">
        <v>0</v>
      </c>
    </row>
    <row r="33" spans="1:7" ht="28.5" customHeight="1">
      <c r="A33" s="114"/>
      <c r="B33" s="153"/>
      <c r="C33" s="154"/>
      <c r="D33" s="409">
        <v>6060</v>
      </c>
      <c r="E33" s="410" t="s">
        <v>261</v>
      </c>
      <c r="F33" s="411">
        <v>135000</v>
      </c>
      <c r="G33" s="412"/>
    </row>
    <row r="34" spans="1:7" ht="27" customHeight="1">
      <c r="A34" s="114">
        <v>11</v>
      </c>
      <c r="B34" s="153"/>
      <c r="C34" s="154"/>
      <c r="D34" s="128">
        <v>6060</v>
      </c>
      <c r="E34" s="155" t="s">
        <v>96</v>
      </c>
      <c r="F34" s="156">
        <f>350000-200000</f>
        <v>150000</v>
      </c>
      <c r="G34" s="143">
        <v>0</v>
      </c>
    </row>
    <row r="35" spans="1:7" ht="30" customHeight="1">
      <c r="A35" s="114"/>
      <c r="B35" s="115">
        <v>754</v>
      </c>
      <c r="C35" s="115"/>
      <c r="D35" s="144"/>
      <c r="E35" s="157" t="s">
        <v>97</v>
      </c>
      <c r="F35" s="138">
        <f>F36+F39+F41</f>
        <v>507500</v>
      </c>
      <c r="G35" s="138">
        <f>G36+G41</f>
        <v>400000</v>
      </c>
    </row>
    <row r="36" spans="1:7" ht="28.5" customHeight="1">
      <c r="A36" s="114"/>
      <c r="B36" s="158"/>
      <c r="C36" s="139">
        <v>75412</v>
      </c>
      <c r="D36" s="159"/>
      <c r="E36" s="160" t="s">
        <v>98</v>
      </c>
      <c r="F36" s="126">
        <f>F38+F37</f>
        <v>418000</v>
      </c>
      <c r="G36" s="126">
        <f>G38</f>
        <v>400000</v>
      </c>
    </row>
    <row r="37" spans="1:7" ht="39.75" customHeight="1">
      <c r="A37" s="114">
        <v>12</v>
      </c>
      <c r="B37" s="161"/>
      <c r="C37" s="139"/>
      <c r="D37" s="128">
        <v>6060</v>
      </c>
      <c r="E37" s="134" t="s">
        <v>99</v>
      </c>
      <c r="F37" s="143">
        <v>18000</v>
      </c>
      <c r="G37" s="143">
        <v>0</v>
      </c>
    </row>
    <row r="38" spans="1:7" ht="31.5" customHeight="1">
      <c r="A38" s="114">
        <v>13</v>
      </c>
      <c r="B38" s="162"/>
      <c r="C38" s="163"/>
      <c r="D38" s="128">
        <v>6230</v>
      </c>
      <c r="E38" s="134" t="s">
        <v>100</v>
      </c>
      <c r="F38" s="143">
        <v>400000</v>
      </c>
      <c r="G38" s="143">
        <v>400000</v>
      </c>
    </row>
    <row r="39" spans="1:7" ht="25.5" customHeight="1">
      <c r="A39" s="114"/>
      <c r="B39" s="162"/>
      <c r="C39" s="149">
        <v>75414</v>
      </c>
      <c r="D39" s="159"/>
      <c r="E39" s="160" t="s">
        <v>101</v>
      </c>
      <c r="F39" s="152">
        <f>SUM(F40)</f>
        <v>19500</v>
      </c>
      <c r="G39" s="126">
        <f>SUM(G40)</f>
        <v>0</v>
      </c>
    </row>
    <row r="40" spans="1:7" ht="26.25" customHeight="1">
      <c r="A40" s="114">
        <v>14</v>
      </c>
      <c r="B40" s="162"/>
      <c r="C40" s="164"/>
      <c r="D40" s="133">
        <v>6060</v>
      </c>
      <c r="E40" s="134" t="s">
        <v>102</v>
      </c>
      <c r="F40" s="131">
        <v>19500</v>
      </c>
      <c r="G40" s="131">
        <v>0</v>
      </c>
    </row>
    <row r="41" spans="1:7" ht="28.5" customHeight="1">
      <c r="A41" s="114"/>
      <c r="B41" s="158"/>
      <c r="C41" s="149">
        <v>75421</v>
      </c>
      <c r="D41" s="159"/>
      <c r="E41" s="160" t="s">
        <v>103</v>
      </c>
      <c r="F41" s="152">
        <f>SUM(F42:F42)</f>
        <v>70000</v>
      </c>
      <c r="G41" s="165">
        <f>SUM(G42:G42)</f>
        <v>0</v>
      </c>
    </row>
    <row r="42" spans="1:7" ht="27" customHeight="1">
      <c r="A42" s="114">
        <v>15</v>
      </c>
      <c r="B42" s="161"/>
      <c r="C42" s="139"/>
      <c r="D42" s="114">
        <v>6050</v>
      </c>
      <c r="E42" s="129" t="s">
        <v>104</v>
      </c>
      <c r="F42" s="131">
        <v>70000</v>
      </c>
      <c r="G42" s="131">
        <v>0</v>
      </c>
    </row>
    <row r="43" spans="1:7" ht="25.5" customHeight="1">
      <c r="A43" s="114"/>
      <c r="B43" s="115">
        <v>758</v>
      </c>
      <c r="C43" s="166"/>
      <c r="D43" s="116"/>
      <c r="E43" s="136" t="s">
        <v>105</v>
      </c>
      <c r="F43" s="137">
        <f>F44</f>
        <v>445192.04000000004</v>
      </c>
      <c r="G43" s="138">
        <f>G44</f>
        <v>445192.04</v>
      </c>
    </row>
    <row r="44" spans="1:7" ht="27.75" customHeight="1">
      <c r="A44" s="114"/>
      <c r="B44" s="167"/>
      <c r="C44" s="149">
        <v>75818</v>
      </c>
      <c r="D44" s="123"/>
      <c r="E44" s="151" t="s">
        <v>106</v>
      </c>
      <c r="F44" s="152">
        <f>F45</f>
        <v>445192.04000000004</v>
      </c>
      <c r="G44" s="126">
        <f>G45</f>
        <v>445192.04</v>
      </c>
    </row>
    <row r="45" spans="1:7" ht="33.75" customHeight="1">
      <c r="A45" s="114"/>
      <c r="B45" s="162"/>
      <c r="C45" s="141"/>
      <c r="D45" s="128">
        <v>6800</v>
      </c>
      <c r="E45" s="168" t="s">
        <v>58</v>
      </c>
      <c r="F45" s="420">
        <f>1749463.04-1274271-30000</f>
        <v>445192.04000000004</v>
      </c>
      <c r="G45" s="420">
        <f>475192.04-30000</f>
        <v>445192.04</v>
      </c>
    </row>
    <row r="46" spans="1:7" ht="24.75" customHeight="1">
      <c r="A46" s="100"/>
      <c r="B46" s="115">
        <v>801</v>
      </c>
      <c r="C46" s="169"/>
      <c r="D46" s="133"/>
      <c r="E46" s="170" t="s">
        <v>107</v>
      </c>
      <c r="F46" s="147">
        <f>F54+F52+F47</f>
        <v>1718620</v>
      </c>
      <c r="G46" s="138">
        <f>G54+G52+G47</f>
        <v>250000</v>
      </c>
    </row>
    <row r="47" spans="1:7" ht="24.75" customHeight="1">
      <c r="A47" s="100"/>
      <c r="B47" s="162"/>
      <c r="C47" s="139">
        <v>80101</v>
      </c>
      <c r="D47" s="150"/>
      <c r="E47" s="151" t="s">
        <v>108</v>
      </c>
      <c r="F47" s="152">
        <f>SUM(F48:F51)</f>
        <v>1705620</v>
      </c>
      <c r="G47" s="165">
        <f>SUM(G48:G51)</f>
        <v>250000</v>
      </c>
    </row>
    <row r="48" spans="1:7" ht="24.75" customHeight="1">
      <c r="A48" s="100">
        <v>16</v>
      </c>
      <c r="B48" s="162"/>
      <c r="C48" s="139"/>
      <c r="D48" s="128">
        <v>6050</v>
      </c>
      <c r="E48" s="168" t="s">
        <v>109</v>
      </c>
      <c r="F48" s="171">
        <v>400000</v>
      </c>
      <c r="G48" s="126"/>
    </row>
    <row r="49" spans="1:11" ht="27.75" customHeight="1">
      <c r="A49" s="100">
        <v>17</v>
      </c>
      <c r="B49" s="162"/>
      <c r="C49" s="172"/>
      <c r="D49" s="128">
        <v>6050</v>
      </c>
      <c r="E49" s="134" t="s">
        <v>110</v>
      </c>
      <c r="F49" s="171">
        <v>20000</v>
      </c>
      <c r="G49" s="143">
        <v>0</v>
      </c>
    </row>
    <row r="50" spans="1:11" ht="29.25" customHeight="1">
      <c r="A50" s="100">
        <v>18</v>
      </c>
      <c r="B50" s="162"/>
      <c r="C50" s="172"/>
      <c r="D50" s="128">
        <v>6050</v>
      </c>
      <c r="E50" s="134" t="s">
        <v>111</v>
      </c>
      <c r="F50" s="171">
        <v>28000</v>
      </c>
      <c r="G50" s="143">
        <v>0</v>
      </c>
    </row>
    <row r="51" spans="1:11" ht="45.75" customHeight="1">
      <c r="A51" s="100">
        <v>19</v>
      </c>
      <c r="B51" s="162"/>
      <c r="C51" s="141"/>
      <c r="D51" s="128">
        <v>6050</v>
      </c>
      <c r="E51" s="134" t="s">
        <v>112</v>
      </c>
      <c r="F51" s="171">
        <v>1257620</v>
      </c>
      <c r="G51" s="143">
        <v>250000</v>
      </c>
    </row>
    <row r="52" spans="1:11" s="174" customFormat="1" ht="26.25" customHeight="1">
      <c r="A52" s="173"/>
      <c r="B52" s="161"/>
      <c r="C52" s="122">
        <v>80104</v>
      </c>
      <c r="D52" s="123"/>
      <c r="E52" s="124" t="s">
        <v>113</v>
      </c>
      <c r="F52" s="152">
        <f>F53</f>
        <v>8000</v>
      </c>
      <c r="G52" s="165">
        <f>G53</f>
        <v>0</v>
      </c>
    </row>
    <row r="53" spans="1:11" ht="40.5" customHeight="1">
      <c r="A53" s="100">
        <v>20</v>
      </c>
      <c r="B53" s="162"/>
      <c r="C53" s="141"/>
      <c r="D53" s="128">
        <v>6060</v>
      </c>
      <c r="E53" s="129" t="s">
        <v>166</v>
      </c>
      <c r="F53" s="171">
        <v>8000</v>
      </c>
      <c r="G53" s="143"/>
    </row>
    <row r="54" spans="1:11" ht="25.5" customHeight="1">
      <c r="A54" s="114"/>
      <c r="B54" s="162"/>
      <c r="C54" s="122">
        <v>80110</v>
      </c>
      <c r="D54" s="123"/>
      <c r="E54" s="124" t="s">
        <v>114</v>
      </c>
      <c r="F54" s="125">
        <f>F55</f>
        <v>5000</v>
      </c>
      <c r="G54" s="126">
        <f>G55</f>
        <v>0</v>
      </c>
    </row>
    <row r="55" spans="1:11" ht="67.5" customHeight="1">
      <c r="A55" s="114">
        <v>21</v>
      </c>
      <c r="B55" s="162"/>
      <c r="C55" s="172"/>
      <c r="D55" s="175">
        <v>6050</v>
      </c>
      <c r="E55" s="134" t="s">
        <v>115</v>
      </c>
      <c r="F55" s="176">
        <v>5000</v>
      </c>
      <c r="G55" s="143">
        <v>0</v>
      </c>
    </row>
    <row r="56" spans="1:11" ht="29.25" customHeight="1">
      <c r="A56" s="114"/>
      <c r="B56" s="166">
        <v>853</v>
      </c>
      <c r="C56" s="164"/>
      <c r="D56" s="177"/>
      <c r="E56" s="136" t="s">
        <v>116</v>
      </c>
      <c r="F56" s="137">
        <f>F57</f>
        <v>250000</v>
      </c>
      <c r="G56" s="138">
        <f>G57</f>
        <v>0</v>
      </c>
    </row>
    <row r="57" spans="1:11" ht="29.25" customHeight="1">
      <c r="A57" s="133"/>
      <c r="B57" s="166"/>
      <c r="C57" s="140">
        <v>85395</v>
      </c>
      <c r="D57" s="178"/>
      <c r="E57" s="124" t="s">
        <v>117</v>
      </c>
      <c r="F57" s="125">
        <f>F58</f>
        <v>250000</v>
      </c>
      <c r="G57" s="126">
        <f>G58</f>
        <v>0</v>
      </c>
      <c r="K57" s="63"/>
    </row>
    <row r="58" spans="1:11" ht="45" customHeight="1">
      <c r="A58" s="133">
        <v>22</v>
      </c>
      <c r="B58" s="145"/>
      <c r="C58" s="121"/>
      <c r="D58" s="177">
        <v>6010</v>
      </c>
      <c r="E58" s="134" t="s">
        <v>118</v>
      </c>
      <c r="F58" s="130">
        <v>250000</v>
      </c>
      <c r="G58" s="131">
        <v>0</v>
      </c>
    </row>
    <row r="59" spans="1:11" ht="30" customHeight="1">
      <c r="A59" s="144"/>
      <c r="B59" s="145">
        <v>900</v>
      </c>
      <c r="C59" s="115"/>
      <c r="D59" s="116"/>
      <c r="E59" s="136" t="s">
        <v>119</v>
      </c>
      <c r="F59" s="137">
        <f>F60+F63+F65+F68</f>
        <v>1934869</v>
      </c>
      <c r="G59" s="138">
        <f>G60+G63+G65+G68</f>
        <v>1396600</v>
      </c>
    </row>
    <row r="60" spans="1:11" ht="30" customHeight="1">
      <c r="A60" s="144"/>
      <c r="B60" s="179"/>
      <c r="C60" s="154">
        <v>90002</v>
      </c>
      <c r="D60" s="150"/>
      <c r="E60" s="124" t="s">
        <v>120</v>
      </c>
      <c r="F60" s="125">
        <f>SUM(F61:F62)</f>
        <v>42000</v>
      </c>
      <c r="G60" s="126">
        <f>SUM(G61:G62)</f>
        <v>42000</v>
      </c>
    </row>
    <row r="61" spans="1:11" ht="36" customHeight="1">
      <c r="A61" s="114">
        <v>23</v>
      </c>
      <c r="B61" s="179"/>
      <c r="C61" s="166"/>
      <c r="D61" s="128">
        <v>6220</v>
      </c>
      <c r="E61" s="155" t="s">
        <v>121</v>
      </c>
      <c r="F61" s="180">
        <v>12000</v>
      </c>
      <c r="G61" s="181">
        <v>12000</v>
      </c>
    </row>
    <row r="62" spans="1:11" ht="31.5" customHeight="1">
      <c r="A62" s="114">
        <v>24</v>
      </c>
      <c r="B62" s="179"/>
      <c r="C62" s="145"/>
      <c r="D62" s="128">
        <v>6230</v>
      </c>
      <c r="E62" s="182" t="s">
        <v>121</v>
      </c>
      <c r="F62" s="180">
        <v>30000</v>
      </c>
      <c r="G62" s="181">
        <v>30000</v>
      </c>
    </row>
    <row r="63" spans="1:11" s="174" customFormat="1" ht="26.25" customHeight="1">
      <c r="A63" s="159"/>
      <c r="B63" s="154"/>
      <c r="C63" s="122">
        <v>90004</v>
      </c>
      <c r="D63" s="123"/>
      <c r="E63" s="183" t="s">
        <v>122</v>
      </c>
      <c r="F63" s="184">
        <f>F64</f>
        <v>65000</v>
      </c>
      <c r="G63" s="185">
        <f>G64</f>
        <v>65000</v>
      </c>
    </row>
    <row r="64" spans="1:11" ht="31.5" customHeight="1">
      <c r="A64" s="114">
        <v>25</v>
      </c>
      <c r="B64" s="179"/>
      <c r="C64" s="145"/>
      <c r="D64" s="128">
        <v>6050</v>
      </c>
      <c r="E64" s="419" t="s">
        <v>254</v>
      </c>
      <c r="F64" s="180">
        <v>65000</v>
      </c>
      <c r="G64" s="181">
        <v>65000</v>
      </c>
    </row>
    <row r="65" spans="1:7" s="174" customFormat="1" ht="31.5" customHeight="1">
      <c r="A65" s="159"/>
      <c r="B65" s="154"/>
      <c r="C65" s="154">
        <v>90015</v>
      </c>
      <c r="D65" s="123"/>
      <c r="E65" s="183" t="s">
        <v>123</v>
      </c>
      <c r="F65" s="184">
        <f>SUM(F66:F67)</f>
        <v>110000</v>
      </c>
      <c r="G65" s="185">
        <f t="shared" ref="G65" si="1">SUM(G66:G67)</f>
        <v>0</v>
      </c>
    </row>
    <row r="66" spans="1:7" s="186" customFormat="1" ht="31.5" customHeight="1">
      <c r="A66" s="114">
        <v>26</v>
      </c>
      <c r="B66" s="212"/>
      <c r="C66" s="163"/>
      <c r="D66" s="128">
        <v>6050</v>
      </c>
      <c r="E66" s="129" t="s">
        <v>179</v>
      </c>
      <c r="F66" s="180">
        <v>10000</v>
      </c>
      <c r="G66" s="181"/>
    </row>
    <row r="67" spans="1:7" ht="26.25" customHeight="1">
      <c r="A67" s="114">
        <v>27</v>
      </c>
      <c r="B67" s="162"/>
      <c r="C67" s="145"/>
      <c r="D67" s="128">
        <v>6050</v>
      </c>
      <c r="E67" s="182" t="s">
        <v>124</v>
      </c>
      <c r="F67" s="180">
        <v>100000</v>
      </c>
      <c r="G67" s="181"/>
    </row>
    <row r="68" spans="1:7" ht="26.25" customHeight="1">
      <c r="A68" s="114" t="s">
        <v>20</v>
      </c>
      <c r="B68" s="154"/>
      <c r="C68" s="122">
        <v>90095</v>
      </c>
      <c r="D68" s="150"/>
      <c r="E68" s="124" t="s">
        <v>125</v>
      </c>
      <c r="F68" s="125">
        <f>SUM(F69:F84)</f>
        <v>1717869</v>
      </c>
      <c r="G68" s="126">
        <f>SUM(G69:G84)</f>
        <v>1289600</v>
      </c>
    </row>
    <row r="69" spans="1:7" s="186" customFormat="1" ht="46.5" customHeight="1">
      <c r="A69" s="87">
        <v>28</v>
      </c>
      <c r="B69" s="142"/>
      <c r="C69" s="172"/>
      <c r="D69" s="128">
        <v>6010</v>
      </c>
      <c r="E69" s="129" t="s">
        <v>182</v>
      </c>
      <c r="F69" s="176">
        <v>30000</v>
      </c>
      <c r="G69" s="143">
        <v>0</v>
      </c>
    </row>
    <row r="70" spans="1:7" s="186" customFormat="1" ht="46.5" customHeight="1">
      <c r="A70" s="87">
        <v>29</v>
      </c>
      <c r="B70" s="142"/>
      <c r="C70" s="172"/>
      <c r="D70" s="128">
        <v>6010</v>
      </c>
      <c r="E70" s="155" t="s">
        <v>183</v>
      </c>
      <c r="F70" s="176">
        <v>190000</v>
      </c>
      <c r="G70" s="143">
        <v>152000</v>
      </c>
    </row>
    <row r="71" spans="1:7" s="186" customFormat="1" ht="45.75" customHeight="1">
      <c r="A71" s="87">
        <v>30</v>
      </c>
      <c r="B71" s="142"/>
      <c r="C71" s="172"/>
      <c r="D71" s="133">
        <v>6010</v>
      </c>
      <c r="E71" s="155" t="s">
        <v>184</v>
      </c>
      <c r="F71" s="176">
        <v>19600</v>
      </c>
      <c r="G71" s="143">
        <v>19600</v>
      </c>
    </row>
    <row r="72" spans="1:7" s="186" customFormat="1" ht="51.75" customHeight="1">
      <c r="A72" s="87">
        <v>31</v>
      </c>
      <c r="B72" s="142"/>
      <c r="C72" s="172"/>
      <c r="D72" s="128">
        <v>6010</v>
      </c>
      <c r="E72" s="187" t="s">
        <v>185</v>
      </c>
      <c r="F72" s="176">
        <v>110000</v>
      </c>
      <c r="G72" s="143">
        <v>78000</v>
      </c>
    </row>
    <row r="73" spans="1:7" s="186" customFormat="1" ht="36" customHeight="1">
      <c r="A73" s="87">
        <v>32</v>
      </c>
      <c r="B73" s="142"/>
      <c r="C73" s="172"/>
      <c r="D73" s="128">
        <v>6010</v>
      </c>
      <c r="E73" s="187" t="s">
        <v>186</v>
      </c>
      <c r="F73" s="176">
        <v>94000</v>
      </c>
      <c r="G73" s="143">
        <v>94000</v>
      </c>
    </row>
    <row r="74" spans="1:7" s="186" customFormat="1" ht="40.5" customHeight="1">
      <c r="A74" s="87">
        <v>33</v>
      </c>
      <c r="B74" s="142"/>
      <c r="C74" s="172"/>
      <c r="D74" s="128">
        <v>6010</v>
      </c>
      <c r="E74" s="187" t="s">
        <v>187</v>
      </c>
      <c r="F74" s="176">
        <v>70000</v>
      </c>
      <c r="G74" s="143">
        <v>0</v>
      </c>
    </row>
    <row r="75" spans="1:7" s="186" customFormat="1" ht="42" customHeight="1">
      <c r="A75" s="87">
        <v>34</v>
      </c>
      <c r="B75" s="142"/>
      <c r="C75" s="172"/>
      <c r="D75" s="128">
        <v>6010</v>
      </c>
      <c r="E75" s="187" t="s">
        <v>188</v>
      </c>
      <c r="F75" s="176">
        <v>30000</v>
      </c>
      <c r="G75" s="143">
        <v>0</v>
      </c>
    </row>
    <row r="76" spans="1:7" s="186" customFormat="1" ht="50.25" customHeight="1">
      <c r="A76" s="87">
        <v>35</v>
      </c>
      <c r="B76" s="142"/>
      <c r="C76" s="172"/>
      <c r="D76" s="128">
        <v>6010</v>
      </c>
      <c r="E76" s="187" t="s">
        <v>189</v>
      </c>
      <c r="F76" s="176">
        <v>62000</v>
      </c>
      <c r="G76" s="143">
        <v>40000</v>
      </c>
    </row>
    <row r="77" spans="1:7" s="186" customFormat="1" ht="29.25" customHeight="1">
      <c r="A77" s="114">
        <v>36</v>
      </c>
      <c r="B77" s="142"/>
      <c r="C77" s="172"/>
      <c r="D77" s="128">
        <v>6050</v>
      </c>
      <c r="E77" s="129" t="s">
        <v>126</v>
      </c>
      <c r="F77" s="176">
        <v>92989</v>
      </c>
      <c r="G77" s="143">
        <v>0</v>
      </c>
    </row>
    <row r="78" spans="1:7" s="186" customFormat="1" ht="27.75" customHeight="1">
      <c r="A78" s="114">
        <v>37</v>
      </c>
      <c r="B78" s="142"/>
      <c r="C78" s="172"/>
      <c r="D78" s="128">
        <v>6050</v>
      </c>
      <c r="E78" s="134" t="s">
        <v>127</v>
      </c>
      <c r="F78" s="176">
        <v>25000</v>
      </c>
      <c r="G78" s="143">
        <v>0</v>
      </c>
    </row>
    <row r="79" spans="1:7" ht="29.25" customHeight="1">
      <c r="A79" s="114">
        <v>38</v>
      </c>
      <c r="B79" s="188"/>
      <c r="C79" s="154"/>
      <c r="D79" s="128">
        <v>6050</v>
      </c>
      <c r="E79" s="134" t="s">
        <v>128</v>
      </c>
      <c r="F79" s="176">
        <v>24090</v>
      </c>
      <c r="G79" s="143">
        <v>0</v>
      </c>
    </row>
    <row r="80" spans="1:7" ht="30.75" customHeight="1">
      <c r="A80" s="114">
        <v>39</v>
      </c>
      <c r="B80" s="188"/>
      <c r="C80" s="154"/>
      <c r="D80" s="128">
        <v>6050</v>
      </c>
      <c r="E80" s="134" t="s">
        <v>129</v>
      </c>
      <c r="F80" s="176">
        <v>29990</v>
      </c>
      <c r="G80" s="143">
        <v>0</v>
      </c>
    </row>
    <row r="81" spans="1:7" ht="30" customHeight="1">
      <c r="A81" s="114">
        <v>40</v>
      </c>
      <c r="B81" s="188"/>
      <c r="C81" s="154"/>
      <c r="D81" s="128">
        <v>6050</v>
      </c>
      <c r="E81" s="129" t="s">
        <v>130</v>
      </c>
      <c r="F81" s="176">
        <v>200000</v>
      </c>
      <c r="G81" s="143">
        <v>200000</v>
      </c>
    </row>
    <row r="82" spans="1:7" ht="35.25" customHeight="1">
      <c r="A82" s="114">
        <v>41</v>
      </c>
      <c r="B82" s="188"/>
      <c r="C82" s="154"/>
      <c r="D82" s="128">
        <v>6050</v>
      </c>
      <c r="E82" s="129" t="s">
        <v>131</v>
      </c>
      <c r="F82" s="176">
        <v>190200</v>
      </c>
      <c r="G82" s="143">
        <v>156000</v>
      </c>
    </row>
    <row r="83" spans="1:7" ht="44.25" customHeight="1">
      <c r="A83" s="114">
        <v>42</v>
      </c>
      <c r="B83" s="188"/>
      <c r="C83" s="154"/>
      <c r="D83" s="128">
        <v>6230</v>
      </c>
      <c r="E83" s="129" t="s">
        <v>180</v>
      </c>
      <c r="F83" s="176">
        <v>50000</v>
      </c>
      <c r="G83" s="143">
        <v>50000</v>
      </c>
    </row>
    <row r="84" spans="1:7" ht="41.25" customHeight="1">
      <c r="A84" s="114">
        <v>43</v>
      </c>
      <c r="B84" s="188"/>
      <c r="C84" s="154"/>
      <c r="D84" s="128">
        <v>6230</v>
      </c>
      <c r="E84" s="182" t="s">
        <v>132</v>
      </c>
      <c r="F84" s="176">
        <v>500000</v>
      </c>
      <c r="G84" s="181">
        <v>500000</v>
      </c>
    </row>
    <row r="85" spans="1:7" s="193" customFormat="1" ht="33" customHeight="1">
      <c r="A85" s="144"/>
      <c r="B85" s="189">
        <v>921</v>
      </c>
      <c r="C85" s="189"/>
      <c r="D85" s="144"/>
      <c r="E85" s="190" t="s">
        <v>133</v>
      </c>
      <c r="F85" s="191">
        <f>F86+F89</f>
        <v>552800</v>
      </c>
      <c r="G85" s="192">
        <f>G86</f>
        <v>0</v>
      </c>
    </row>
    <row r="86" spans="1:7" s="174" customFormat="1" ht="32.25" customHeight="1">
      <c r="A86" s="194" t="s">
        <v>20</v>
      </c>
      <c r="B86" s="195"/>
      <c r="C86" s="196">
        <v>92109</v>
      </c>
      <c r="D86" s="197"/>
      <c r="E86" s="198" t="s">
        <v>134</v>
      </c>
      <c r="F86" s="199">
        <f>F87+F88</f>
        <v>537800</v>
      </c>
      <c r="G86" s="200">
        <f>G96</f>
        <v>0</v>
      </c>
    </row>
    <row r="87" spans="1:7" s="174" customFormat="1" ht="32.25" customHeight="1">
      <c r="A87" s="114">
        <v>44</v>
      </c>
      <c r="B87" s="195"/>
      <c r="C87" s="201"/>
      <c r="D87" s="133">
        <v>6050</v>
      </c>
      <c r="E87" s="182" t="s">
        <v>135</v>
      </c>
      <c r="F87" s="180">
        <f>450000+26000</f>
        <v>476000</v>
      </c>
      <c r="G87" s="181">
        <v>0</v>
      </c>
    </row>
    <row r="88" spans="1:7" s="174" customFormat="1" ht="27" customHeight="1">
      <c r="A88" s="114">
        <v>45</v>
      </c>
      <c r="B88" s="195"/>
      <c r="C88" s="201"/>
      <c r="D88" s="133">
        <v>6220</v>
      </c>
      <c r="E88" s="182" t="s">
        <v>136</v>
      </c>
      <c r="F88" s="421">
        <f>93670-31870</f>
        <v>61800</v>
      </c>
      <c r="G88" s="181">
        <v>0</v>
      </c>
    </row>
    <row r="89" spans="1:7" s="174" customFormat="1" ht="28.5" customHeight="1">
      <c r="A89" s="94"/>
      <c r="B89" s="195"/>
      <c r="C89" s="196">
        <v>92195</v>
      </c>
      <c r="D89" s="197"/>
      <c r="E89" s="198" t="s">
        <v>125</v>
      </c>
      <c r="F89" s="199">
        <f>F90</f>
        <v>15000</v>
      </c>
      <c r="G89" s="200">
        <f>G96</f>
        <v>0</v>
      </c>
    </row>
    <row r="90" spans="1:7" s="174" customFormat="1" ht="27" customHeight="1">
      <c r="A90" s="114">
        <v>46</v>
      </c>
      <c r="B90" s="195"/>
      <c r="C90" s="201"/>
      <c r="D90" s="133">
        <v>6050</v>
      </c>
      <c r="E90" s="134" t="s">
        <v>137</v>
      </c>
      <c r="F90" s="180">
        <v>15000</v>
      </c>
      <c r="G90" s="181">
        <v>0</v>
      </c>
    </row>
    <row r="91" spans="1:7" s="174" customFormat="1" ht="24" customHeight="1">
      <c r="A91" s="94"/>
      <c r="B91" s="189">
        <v>926</v>
      </c>
      <c r="C91" s="189"/>
      <c r="D91" s="144"/>
      <c r="E91" s="190" t="s">
        <v>138</v>
      </c>
      <c r="F91" s="191">
        <f>F92+F94</f>
        <v>93000</v>
      </c>
      <c r="G91" s="192">
        <f>G92+G94</f>
        <v>33500</v>
      </c>
    </row>
    <row r="92" spans="1:7" s="174" customFormat="1" ht="28.5" customHeight="1">
      <c r="A92" s="94"/>
      <c r="B92" s="195"/>
      <c r="C92" s="196">
        <v>92601</v>
      </c>
      <c r="D92" s="197"/>
      <c r="E92" s="198" t="s">
        <v>139</v>
      </c>
      <c r="F92" s="199">
        <f>F93</f>
        <v>33500</v>
      </c>
      <c r="G92" s="200">
        <f>G93</f>
        <v>33500</v>
      </c>
    </row>
    <row r="93" spans="1:7" s="174" customFormat="1" ht="32.25" customHeight="1">
      <c r="A93" s="114">
        <v>47</v>
      </c>
      <c r="B93" s="195"/>
      <c r="C93" s="201"/>
      <c r="D93" s="202">
        <v>6050</v>
      </c>
      <c r="E93" s="134" t="s">
        <v>140</v>
      </c>
      <c r="F93" s="203">
        <v>33500</v>
      </c>
      <c r="G93" s="204">
        <v>33500</v>
      </c>
    </row>
    <row r="94" spans="1:7" s="174" customFormat="1" ht="28.5" customHeight="1">
      <c r="A94" s="114"/>
      <c r="B94" s="195"/>
      <c r="C94" s="196">
        <v>92604</v>
      </c>
      <c r="D94" s="202"/>
      <c r="E94" s="198" t="s">
        <v>141</v>
      </c>
      <c r="F94" s="199">
        <f>F95+F96</f>
        <v>59500</v>
      </c>
      <c r="G94" s="200">
        <f>G95+G96</f>
        <v>0</v>
      </c>
    </row>
    <row r="95" spans="1:7" s="174" customFormat="1" ht="28.5" customHeight="1">
      <c r="A95" s="114">
        <v>48</v>
      </c>
      <c r="B95" s="195"/>
      <c r="C95" s="201"/>
      <c r="D95" s="202">
        <v>6050</v>
      </c>
      <c r="E95" s="134" t="s">
        <v>142</v>
      </c>
      <c r="F95" s="203">
        <v>29600</v>
      </c>
      <c r="G95" s="204">
        <v>0</v>
      </c>
    </row>
    <row r="96" spans="1:7" ht="41.25" customHeight="1">
      <c r="A96" s="114">
        <v>49</v>
      </c>
      <c r="B96" s="205"/>
      <c r="C96" s="206"/>
      <c r="D96" s="133">
        <v>6060</v>
      </c>
      <c r="E96" s="134" t="s">
        <v>143</v>
      </c>
      <c r="F96" s="180">
        <v>29900</v>
      </c>
      <c r="G96" s="181">
        <v>0</v>
      </c>
    </row>
    <row r="97" spans="1:14" ht="30" customHeight="1">
      <c r="A97" s="114"/>
      <c r="B97" s="207" t="s">
        <v>144</v>
      </c>
      <c r="C97" s="208"/>
      <c r="D97" s="133"/>
      <c r="E97" s="209"/>
      <c r="F97" s="119">
        <f>F98+F112+F115+F120+F123</f>
        <v>19923479.329999998</v>
      </c>
      <c r="G97" s="119">
        <f>G98+G112+G115+G120+G123</f>
        <v>4095378.96</v>
      </c>
      <c r="J97" s="107"/>
    </row>
    <row r="98" spans="1:14" ht="26.25" customHeight="1">
      <c r="A98" s="144"/>
      <c r="B98" s="115">
        <v>600</v>
      </c>
      <c r="C98" s="115"/>
      <c r="D98" s="116"/>
      <c r="E98" s="136" t="s">
        <v>82</v>
      </c>
      <c r="F98" s="137">
        <f>F99+F101</f>
        <v>17580408.329999998</v>
      </c>
      <c r="G98" s="138">
        <f>G101</f>
        <v>2731307.96</v>
      </c>
      <c r="J98" s="120"/>
    </row>
    <row r="99" spans="1:14" ht="26.25" customHeight="1">
      <c r="A99" s="144"/>
      <c r="B99" s="210"/>
      <c r="C99" s="149">
        <v>60013</v>
      </c>
      <c r="D99" s="123"/>
      <c r="E99" s="124" t="s">
        <v>145</v>
      </c>
      <c r="F99" s="125">
        <f>F100</f>
        <v>250000</v>
      </c>
      <c r="G99" s="126">
        <f>G100</f>
        <v>0</v>
      </c>
      <c r="J99" s="120"/>
    </row>
    <row r="100" spans="1:14" ht="56.25" customHeight="1">
      <c r="A100" s="114">
        <v>50</v>
      </c>
      <c r="B100" s="210"/>
      <c r="C100" s="122"/>
      <c r="D100" s="128">
        <v>6300</v>
      </c>
      <c r="E100" s="129" t="s">
        <v>146</v>
      </c>
      <c r="F100" s="130">
        <v>250000</v>
      </c>
      <c r="G100" s="211">
        <v>0</v>
      </c>
      <c r="J100" s="120"/>
    </row>
    <row r="101" spans="1:14" ht="27" customHeight="1">
      <c r="A101" s="114"/>
      <c r="B101" s="154"/>
      <c r="C101" s="122">
        <v>60015</v>
      </c>
      <c r="D101" s="123"/>
      <c r="E101" s="124" t="s">
        <v>147</v>
      </c>
      <c r="F101" s="125">
        <f>SUM(F102:F111)</f>
        <v>17330408.329999998</v>
      </c>
      <c r="G101" s="126">
        <f>SUM(G102:G111)</f>
        <v>2731307.96</v>
      </c>
    </row>
    <row r="102" spans="1:14" ht="24.75" customHeight="1">
      <c r="A102" s="114">
        <v>51</v>
      </c>
      <c r="B102" s="153"/>
      <c r="C102" s="154"/>
      <c r="D102" s="128">
        <v>6050</v>
      </c>
      <c r="E102" s="129" t="s">
        <v>148</v>
      </c>
      <c r="F102" s="130">
        <v>2000000</v>
      </c>
      <c r="G102" s="131">
        <v>700000</v>
      </c>
    </row>
    <row r="103" spans="1:14" s="213" customFormat="1" ht="34.5" customHeight="1">
      <c r="A103" s="114">
        <v>52</v>
      </c>
      <c r="B103" s="212"/>
      <c r="C103" s="172"/>
      <c r="D103" s="128">
        <v>6050</v>
      </c>
      <c r="E103" s="155" t="s">
        <v>57</v>
      </c>
      <c r="F103" s="232">
        <f>9591000+5318709.33-900000</f>
        <v>14009709.33</v>
      </c>
      <c r="G103" s="181">
        <f>4300000-700000+500000-497500-346000-475192.04-900000</f>
        <v>1881307.96</v>
      </c>
      <c r="J103" s="214"/>
      <c r="L103" s="214"/>
    </row>
    <row r="104" spans="1:14" s="213" customFormat="1" ht="33.75" customHeight="1">
      <c r="A104" s="114">
        <v>53</v>
      </c>
      <c r="B104" s="212"/>
      <c r="C104" s="172"/>
      <c r="D104" s="128">
        <v>6050</v>
      </c>
      <c r="E104" s="134" t="s">
        <v>149</v>
      </c>
      <c r="F104" s="131">
        <v>500000</v>
      </c>
      <c r="G104" s="181">
        <v>150000</v>
      </c>
      <c r="J104" s="214"/>
    </row>
    <row r="105" spans="1:14" s="213" customFormat="1" ht="30" customHeight="1">
      <c r="A105" s="114">
        <v>54</v>
      </c>
      <c r="B105" s="212"/>
      <c r="C105" s="172"/>
      <c r="D105" s="128">
        <v>6050</v>
      </c>
      <c r="E105" s="215" t="s">
        <v>150</v>
      </c>
      <c r="F105" s="181">
        <f>800000-600000</f>
        <v>200000</v>
      </c>
      <c r="G105" s="181">
        <v>0</v>
      </c>
      <c r="J105" s="214"/>
      <c r="N105" s="214"/>
    </row>
    <row r="106" spans="1:14" s="213" customFormat="1" ht="30" customHeight="1">
      <c r="A106" s="114">
        <v>55</v>
      </c>
      <c r="B106" s="212"/>
      <c r="C106" s="172"/>
      <c r="D106" s="128">
        <v>6050</v>
      </c>
      <c r="E106" s="134" t="s">
        <v>151</v>
      </c>
      <c r="F106" s="181">
        <v>50000</v>
      </c>
      <c r="G106" s="181"/>
      <c r="J106" s="214"/>
      <c r="N106" s="214"/>
    </row>
    <row r="107" spans="1:14" s="213" customFormat="1" ht="44.25" customHeight="1">
      <c r="A107" s="114">
        <v>56</v>
      </c>
      <c r="B107" s="212"/>
      <c r="C107" s="172"/>
      <c r="D107" s="128">
        <v>6050</v>
      </c>
      <c r="E107" s="134" t="s">
        <v>152</v>
      </c>
      <c r="F107" s="181">
        <v>25000</v>
      </c>
      <c r="G107" s="181"/>
      <c r="J107" s="214"/>
      <c r="N107" s="214"/>
    </row>
    <row r="108" spans="1:14" s="213" customFormat="1" ht="27.75" customHeight="1">
      <c r="A108" s="114">
        <v>57</v>
      </c>
      <c r="B108" s="212"/>
      <c r="C108" s="172"/>
      <c r="D108" s="128">
        <v>6050</v>
      </c>
      <c r="E108" s="129" t="s">
        <v>153</v>
      </c>
      <c r="F108" s="181">
        <v>20000</v>
      </c>
      <c r="G108" s="181">
        <v>0</v>
      </c>
      <c r="J108" s="214"/>
      <c r="N108" s="214"/>
    </row>
    <row r="109" spans="1:14" s="213" customFormat="1" ht="27.75" customHeight="1">
      <c r="A109" s="114">
        <v>58</v>
      </c>
      <c r="B109" s="212"/>
      <c r="C109" s="172"/>
      <c r="D109" s="133">
        <v>6050</v>
      </c>
      <c r="E109" s="129" t="s">
        <v>154</v>
      </c>
      <c r="F109" s="181">
        <v>120000</v>
      </c>
      <c r="G109" s="181"/>
      <c r="J109" s="214"/>
      <c r="N109" s="214"/>
    </row>
    <row r="110" spans="1:14" s="213" customFormat="1" ht="54" customHeight="1">
      <c r="A110" s="114">
        <v>59</v>
      </c>
      <c r="B110" s="212"/>
      <c r="C110" s="172"/>
      <c r="D110" s="401">
        <v>6050</v>
      </c>
      <c r="E110" s="402" t="s">
        <v>155</v>
      </c>
      <c r="F110" s="413">
        <f>210699+15000</f>
        <v>225699</v>
      </c>
      <c r="G110" s="403"/>
      <c r="J110" s="214"/>
      <c r="N110" s="214"/>
    </row>
    <row r="111" spans="1:14" s="213" customFormat="1" ht="28.5" customHeight="1">
      <c r="A111" s="114">
        <v>60</v>
      </c>
      <c r="B111" s="212"/>
      <c r="C111" s="172"/>
      <c r="D111" s="128">
        <v>6060</v>
      </c>
      <c r="E111" s="129" t="s">
        <v>156</v>
      </c>
      <c r="F111" s="181">
        <v>180000</v>
      </c>
      <c r="G111" s="181">
        <v>0</v>
      </c>
      <c r="J111" s="214"/>
    </row>
    <row r="112" spans="1:14" s="213" customFormat="1" ht="24.75" customHeight="1">
      <c r="A112" s="114"/>
      <c r="B112" s="216">
        <v>710</v>
      </c>
      <c r="C112" s="115"/>
      <c r="D112" s="217"/>
      <c r="E112" s="218" t="s">
        <v>157</v>
      </c>
      <c r="F112" s="192">
        <f>F113</f>
        <v>20000</v>
      </c>
      <c r="G112" s="192">
        <f>G113</f>
        <v>0</v>
      </c>
      <c r="J112" s="214"/>
      <c r="N112" s="214"/>
    </row>
    <row r="113" spans="1:10" s="213" customFormat="1" ht="29.25" customHeight="1">
      <c r="A113" s="114"/>
      <c r="B113" s="153"/>
      <c r="C113" s="149">
        <v>71012</v>
      </c>
      <c r="D113" s="219"/>
      <c r="E113" s="220" t="s">
        <v>158</v>
      </c>
      <c r="F113" s="200">
        <f>SUM(F114:F114)</f>
        <v>20000</v>
      </c>
      <c r="G113" s="200">
        <f>SUM(G114:G114)</f>
        <v>0</v>
      </c>
      <c r="J113" s="214"/>
    </row>
    <row r="114" spans="1:10" s="213" customFormat="1" ht="29.25" customHeight="1">
      <c r="A114" s="114">
        <v>61</v>
      </c>
      <c r="B114" s="212"/>
      <c r="C114" s="172"/>
      <c r="D114" s="128">
        <v>6060</v>
      </c>
      <c r="E114" s="155" t="s">
        <v>159</v>
      </c>
      <c r="F114" s="181">
        <v>20000</v>
      </c>
      <c r="G114" s="181">
        <v>0</v>
      </c>
      <c r="J114" s="214"/>
    </row>
    <row r="115" spans="1:10" s="221" customFormat="1" ht="33.75" customHeight="1">
      <c r="A115" s="114"/>
      <c r="B115" s="115">
        <v>754</v>
      </c>
      <c r="C115" s="115"/>
      <c r="D115" s="144"/>
      <c r="E115" s="170" t="s">
        <v>97</v>
      </c>
      <c r="F115" s="138">
        <f>F118+F116</f>
        <v>900000</v>
      </c>
      <c r="G115" s="138">
        <f>G118+G116</f>
        <v>0</v>
      </c>
    </row>
    <row r="116" spans="1:10" s="221" customFormat="1" ht="28.5" customHeight="1">
      <c r="A116" s="114"/>
      <c r="B116" s="179"/>
      <c r="C116" s="149">
        <v>75405</v>
      </c>
      <c r="D116" s="197"/>
      <c r="E116" s="151" t="s">
        <v>160</v>
      </c>
      <c r="F116" s="222">
        <f>F117</f>
        <v>500000</v>
      </c>
      <c r="G116" s="222">
        <f>G117</f>
        <v>0</v>
      </c>
    </row>
    <row r="117" spans="1:10" s="221" customFormat="1" ht="32.25" customHeight="1">
      <c r="A117" s="114">
        <v>62</v>
      </c>
      <c r="B117" s="179"/>
      <c r="C117" s="164"/>
      <c r="D117" s="202">
        <v>6170</v>
      </c>
      <c r="E117" s="168" t="s">
        <v>161</v>
      </c>
      <c r="F117" s="143">
        <v>500000</v>
      </c>
      <c r="G117" s="143">
        <v>0</v>
      </c>
    </row>
    <row r="118" spans="1:10" s="221" customFormat="1" ht="31.5" customHeight="1">
      <c r="A118" s="114"/>
      <c r="B118" s="154"/>
      <c r="C118" s="149">
        <v>75411</v>
      </c>
      <c r="D118" s="197"/>
      <c r="E118" s="151" t="s">
        <v>162</v>
      </c>
      <c r="F118" s="126">
        <f>F119</f>
        <v>400000</v>
      </c>
      <c r="G118" s="126">
        <f>G119</f>
        <v>0</v>
      </c>
    </row>
    <row r="119" spans="1:10" s="224" customFormat="1" ht="67.5" customHeight="1">
      <c r="A119" s="114">
        <v>63</v>
      </c>
      <c r="B119" s="172"/>
      <c r="C119" s="223"/>
      <c r="D119" s="175">
        <v>6050</v>
      </c>
      <c r="E119" s="129" t="s">
        <v>163</v>
      </c>
      <c r="F119" s="143">
        <v>400000</v>
      </c>
      <c r="G119" s="143">
        <v>0</v>
      </c>
    </row>
    <row r="120" spans="1:10" s="221" customFormat="1" ht="27" customHeight="1">
      <c r="A120" s="94"/>
      <c r="B120" s="115">
        <v>758</v>
      </c>
      <c r="C120" s="115"/>
      <c r="D120" s="116"/>
      <c r="E120" s="136" t="s">
        <v>105</v>
      </c>
      <c r="F120" s="137">
        <f>F121</f>
        <v>1364071</v>
      </c>
      <c r="G120" s="138">
        <f>G121</f>
        <v>1364071</v>
      </c>
    </row>
    <row r="121" spans="1:10" s="221" customFormat="1" ht="27.75" customHeight="1">
      <c r="A121" s="94"/>
      <c r="B121" s="225"/>
      <c r="C121" s="226">
        <v>75818</v>
      </c>
      <c r="D121" s="150"/>
      <c r="E121" s="151" t="s">
        <v>106</v>
      </c>
      <c r="F121" s="152">
        <f>F122</f>
        <v>1364071</v>
      </c>
      <c r="G121" s="126">
        <f>G122</f>
        <v>1364071</v>
      </c>
    </row>
    <row r="122" spans="1:10" s="221" customFormat="1" ht="26.25" customHeight="1">
      <c r="A122" s="94"/>
      <c r="B122" s="179"/>
      <c r="C122" s="223"/>
      <c r="D122" s="133">
        <v>6800</v>
      </c>
      <c r="E122" s="168" t="s">
        <v>58</v>
      </c>
      <c r="F122" s="131">
        <f>1800000-1335929+900000</f>
        <v>1364071</v>
      </c>
      <c r="G122" s="131">
        <f>464071+900000</f>
        <v>1364071</v>
      </c>
    </row>
    <row r="123" spans="1:10" s="221" customFormat="1" ht="23.25" customHeight="1">
      <c r="A123" s="94"/>
      <c r="B123" s="115">
        <v>801</v>
      </c>
      <c r="C123" s="115"/>
      <c r="D123" s="144"/>
      <c r="E123" s="157" t="s">
        <v>107</v>
      </c>
      <c r="F123" s="137">
        <f>F124</f>
        <v>59000</v>
      </c>
      <c r="G123" s="138">
        <f>G124</f>
        <v>0</v>
      </c>
    </row>
    <row r="124" spans="1:10" s="221" customFormat="1" ht="23.25" customHeight="1">
      <c r="A124" s="114"/>
      <c r="B124" s="223"/>
      <c r="C124" s="121">
        <v>80130</v>
      </c>
      <c r="D124" s="159"/>
      <c r="E124" s="160" t="s">
        <v>164</v>
      </c>
      <c r="F124" s="125">
        <f>SUM(F125:F126)</f>
        <v>59000</v>
      </c>
      <c r="G124" s="126">
        <f>G126</f>
        <v>0</v>
      </c>
    </row>
    <row r="125" spans="1:10" s="224" customFormat="1" ht="45" customHeight="1">
      <c r="A125" s="114">
        <v>64</v>
      </c>
      <c r="B125" s="142"/>
      <c r="C125" s="163"/>
      <c r="D125" s="227">
        <v>6050</v>
      </c>
      <c r="E125" s="404" t="s">
        <v>173</v>
      </c>
      <c r="F125" s="176">
        <v>30000</v>
      </c>
      <c r="G125" s="143"/>
    </row>
    <row r="126" spans="1:10" s="221" customFormat="1" ht="46.5" customHeight="1">
      <c r="A126" s="114">
        <v>65</v>
      </c>
      <c r="B126" s="142"/>
      <c r="C126" s="122"/>
      <c r="D126" s="227">
        <v>6050</v>
      </c>
      <c r="E126" s="134" t="s">
        <v>165</v>
      </c>
      <c r="F126" s="176">
        <v>29000</v>
      </c>
      <c r="G126" s="143">
        <v>0</v>
      </c>
    </row>
    <row r="127" spans="1:10" ht="28.5" customHeight="1">
      <c r="A127" s="144"/>
      <c r="B127" s="228" t="s">
        <v>31</v>
      </c>
      <c r="C127" s="109"/>
      <c r="D127" s="229"/>
      <c r="E127" s="230"/>
      <c r="F127" s="119">
        <f>F14+F97</f>
        <v>29193517.369999997</v>
      </c>
      <c r="G127" s="119">
        <f>G14+G97</f>
        <v>6945671</v>
      </c>
      <c r="I127" s="113"/>
      <c r="J127" s="113"/>
    </row>
    <row r="128" spans="1:10" ht="21.75" customHeight="1">
      <c r="A128" s="72"/>
      <c r="B128" s="231"/>
      <c r="C128" s="231"/>
      <c r="D128" s="72"/>
      <c r="F128" s="232"/>
      <c r="G128" s="232"/>
      <c r="I128" s="120"/>
      <c r="J128" s="120"/>
    </row>
  </sheetData>
  <pageMargins left="0.31496062992125984" right="0" top="0.74803149606299213" bottom="0.74803149606299213" header="0.31496062992125984" footer="0.31496062992125984"/>
  <pageSetup paperSize="9" orientation="portrait" horizontalDpi="300" verticalDpi="300" r:id="rId1"/>
  <headerFoot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"/>
  <sheetViews>
    <sheetView workbookViewId="0">
      <selection activeCell="L19" sqref="L19"/>
    </sheetView>
  </sheetViews>
  <sheetFormatPr defaultRowHeight="15"/>
  <cols>
    <col min="1" max="1" width="9.140625" style="213"/>
    <col min="2" max="2" width="9.140625" style="233"/>
    <col min="3" max="8" width="9.140625" style="10"/>
    <col min="9" max="14" width="9.140625" style="347"/>
    <col min="15" max="16384" width="9.140625" style="10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Uch. nr z 24.02.2016r.</vt:lpstr>
      <vt:lpstr>Zał. nr 1</vt:lpstr>
      <vt:lpstr>Arkusz1</vt:lpstr>
      <vt:lpstr>'Zał. nr 1'!Tytuły_wydruku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Kawałkiewicz</dc:creator>
  <cp:lastModifiedBy>mmichnicka</cp:lastModifiedBy>
  <cp:lastPrinted>2016-02-16T09:40:20Z</cp:lastPrinted>
  <dcterms:created xsi:type="dcterms:W3CDTF">2016-01-13T12:25:39Z</dcterms:created>
  <dcterms:modified xsi:type="dcterms:W3CDTF">2016-02-16T11:45:24Z</dcterms:modified>
</cp:coreProperties>
</file>